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Gestion de trésorerie-relations bancaires\Outils\"/>
    </mc:Choice>
  </mc:AlternateContent>
  <xr:revisionPtr revIDLastSave="0" documentId="13_ncr:1_{C7DB7CF0-E82D-4122-81B6-2C19288CE1B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Ventes" sheetId="3" r:id="rId1"/>
    <sheet name="Achats" sheetId="4" r:id="rId2"/>
    <sheet name="Tva" sheetId="5" r:id="rId3"/>
    <sheet name="Trésorerie" sheetId="2" r:id="rId4"/>
  </sheets>
  <definedNames>
    <definedName name="achats_ttc">Achats!$J$18</definedName>
    <definedName name="ca_ttc">Ventes!$I$18</definedName>
    <definedName name="mois_1">Ventes!$B$6</definedName>
    <definedName name="tva_collectée">Ventes!$H$18</definedName>
    <definedName name="tva_déductible">Achats!$I$18</definedName>
    <definedName name="_xlnm.Print_Area" localSheetId="1">Achats!$B$2:$R$43</definedName>
    <definedName name="_xlnm.Print_Area" localSheetId="3">Trésorerie!$B$2:$U$39</definedName>
    <definedName name="_xlnm.Print_Area" localSheetId="2">Tva!$B$2:$O$20</definedName>
    <definedName name="_xlnm.Print_Area" localSheetId="0">Ventes!$B$2:$Q$43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6" i="3" l="1"/>
  <c r="O18" i="5" l="1"/>
  <c r="B1" i="2" l="1"/>
  <c r="O11" i="2" l="1"/>
  <c r="N11" i="2"/>
  <c r="M11" i="2"/>
  <c r="L11" i="2"/>
  <c r="K11" i="2"/>
  <c r="J11" i="2"/>
  <c r="I11" i="2"/>
  <c r="H11" i="2"/>
  <c r="G11" i="2"/>
  <c r="F11" i="2"/>
  <c r="E11" i="2"/>
  <c r="D11" i="2"/>
  <c r="D30" i="2"/>
  <c r="O10" i="5"/>
  <c r="O9" i="5"/>
  <c r="O8" i="5"/>
  <c r="O5" i="5"/>
  <c r="O4" i="5"/>
  <c r="C2" i="5" l="1"/>
  <c r="D2" i="5" s="1"/>
  <c r="E2" i="5" s="1"/>
  <c r="F2" i="5" s="1"/>
  <c r="G2" i="5" s="1"/>
  <c r="H2" i="5" s="1"/>
  <c r="I2" i="5" s="1"/>
  <c r="J2" i="5" s="1"/>
  <c r="K2" i="5" s="1"/>
  <c r="L2" i="5" s="1"/>
  <c r="M2" i="5" s="1"/>
  <c r="N2" i="5" s="1"/>
  <c r="U37" i="2"/>
  <c r="U17" i="2"/>
  <c r="D2" i="2" l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G18" i="4" l="1"/>
  <c r="F18" i="4"/>
  <c r="E18" i="4"/>
  <c r="D18" i="4"/>
  <c r="H17" i="4"/>
  <c r="H16" i="4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B6" i="4"/>
  <c r="R5" i="4"/>
  <c r="C17" i="4"/>
  <c r="B7" i="3"/>
  <c r="T5" i="4" l="1"/>
  <c r="S5" i="4"/>
  <c r="L2" i="4" s="1"/>
  <c r="B7" i="4"/>
  <c r="U6" i="4"/>
  <c r="B8" i="3"/>
  <c r="T7" i="3"/>
  <c r="J7" i="4"/>
  <c r="I7" i="4"/>
  <c r="J9" i="4"/>
  <c r="K9" i="4" s="1"/>
  <c r="I9" i="4"/>
  <c r="F7" i="5" s="1"/>
  <c r="F11" i="5" s="1"/>
  <c r="J11" i="4"/>
  <c r="K11" i="4" s="1"/>
  <c r="I11" i="4"/>
  <c r="J13" i="4"/>
  <c r="I13" i="4"/>
  <c r="J7" i="5" s="1"/>
  <c r="J11" i="5" s="1"/>
  <c r="J15" i="4"/>
  <c r="K15" i="4" s="1"/>
  <c r="I15" i="4"/>
  <c r="J6" i="4"/>
  <c r="K6" i="4" s="1"/>
  <c r="I6" i="4"/>
  <c r="J8" i="4"/>
  <c r="I8" i="4"/>
  <c r="J10" i="4"/>
  <c r="K10" i="4" s="1"/>
  <c r="I10" i="4"/>
  <c r="G7" i="5" s="1"/>
  <c r="G11" i="5" s="1"/>
  <c r="J12" i="4"/>
  <c r="K12" i="4" s="1"/>
  <c r="I12" i="4"/>
  <c r="I7" i="5" s="1"/>
  <c r="I11" i="5" s="1"/>
  <c r="J14" i="4"/>
  <c r="I14" i="4"/>
  <c r="K7" i="5" s="1"/>
  <c r="K11" i="5" s="1"/>
  <c r="J16" i="4"/>
  <c r="I16" i="4"/>
  <c r="M7" i="5" s="1"/>
  <c r="M11" i="5" s="1"/>
  <c r="M18" i="4"/>
  <c r="J17" i="4"/>
  <c r="K17" i="4" s="1"/>
  <c r="I17" i="4"/>
  <c r="N7" i="5" s="1"/>
  <c r="N11" i="5" s="1"/>
  <c r="L16" i="4"/>
  <c r="M8" i="4"/>
  <c r="C7" i="5"/>
  <c r="D7" i="5"/>
  <c r="D11" i="5" s="1"/>
  <c r="E7" i="5"/>
  <c r="E11" i="5" s="1"/>
  <c r="Q14" i="4"/>
  <c r="O15" i="4"/>
  <c r="N19" i="4"/>
  <c r="Q22" i="4"/>
  <c r="R22" i="4" s="1"/>
  <c r="Q19" i="4"/>
  <c r="N16" i="4"/>
  <c r="O17" i="4"/>
  <c r="H7" i="5"/>
  <c r="H11" i="5" s="1"/>
  <c r="M13" i="4"/>
  <c r="C18" i="4"/>
  <c r="N8" i="4"/>
  <c r="L12" i="4"/>
  <c r="P17" i="4"/>
  <c r="H18" i="4"/>
  <c r="L7" i="4"/>
  <c r="N10" i="4"/>
  <c r="L7" i="5"/>
  <c r="L11" i="5" s="1"/>
  <c r="N18" i="4"/>
  <c r="Q21" i="4"/>
  <c r="P20" i="4"/>
  <c r="O19" i="4"/>
  <c r="O20" i="4"/>
  <c r="P21" i="4"/>
  <c r="R21" i="4" s="1"/>
  <c r="L17" i="4"/>
  <c r="Q5" i="3"/>
  <c r="F18" i="3"/>
  <c r="E18" i="3"/>
  <c r="D18" i="3"/>
  <c r="G16" i="3"/>
  <c r="I16" i="3" s="1"/>
  <c r="G15" i="3"/>
  <c r="I15" i="3" s="1"/>
  <c r="G14" i="3"/>
  <c r="I14" i="3" s="1"/>
  <c r="J14" i="3" s="1"/>
  <c r="G13" i="3"/>
  <c r="I13" i="3" s="1"/>
  <c r="J13" i="3" s="1"/>
  <c r="G12" i="3"/>
  <c r="I12" i="3" s="1"/>
  <c r="G11" i="3"/>
  <c r="I11" i="3" s="1"/>
  <c r="J11" i="3" s="1"/>
  <c r="G10" i="3"/>
  <c r="I10" i="3" s="1"/>
  <c r="J10" i="3" s="1"/>
  <c r="G9" i="3"/>
  <c r="I9" i="3" s="1"/>
  <c r="G8" i="3"/>
  <c r="I8" i="3" s="1"/>
  <c r="J8" i="3" s="1"/>
  <c r="G7" i="3"/>
  <c r="I7" i="3" s="1"/>
  <c r="J7" i="3" s="1"/>
  <c r="G6" i="3"/>
  <c r="I6" i="3" s="1"/>
  <c r="J6" i="3" s="1"/>
  <c r="R5" i="3" l="1"/>
  <c r="K2" i="3" s="1"/>
  <c r="S5" i="3"/>
  <c r="P21" i="3"/>
  <c r="J16" i="3"/>
  <c r="L6" i="4"/>
  <c r="M17" i="4"/>
  <c r="S16" i="4" s="1"/>
  <c r="K16" i="4"/>
  <c r="O9" i="4"/>
  <c r="N15" i="4"/>
  <c r="K13" i="4"/>
  <c r="M14" i="3"/>
  <c r="J12" i="3"/>
  <c r="O13" i="3"/>
  <c r="J9" i="3"/>
  <c r="M7" i="4"/>
  <c r="R7" i="4" s="1"/>
  <c r="T7" i="4" s="1"/>
  <c r="T18" i="2"/>
  <c r="T37" i="2" s="1"/>
  <c r="T22" i="4"/>
  <c r="Q13" i="4"/>
  <c r="K8" i="4"/>
  <c r="P20" i="3"/>
  <c r="J15" i="3"/>
  <c r="S18" i="2"/>
  <c r="S37" i="2" s="1"/>
  <c r="T21" i="4"/>
  <c r="P10" i="4"/>
  <c r="Q11" i="4"/>
  <c r="L14" i="4"/>
  <c r="K14" i="4"/>
  <c r="P11" i="4"/>
  <c r="K7" i="4"/>
  <c r="B8" i="4"/>
  <c r="U7" i="4"/>
  <c r="B9" i="3"/>
  <c r="T8" i="3"/>
  <c r="L8" i="4"/>
  <c r="Q12" i="4"/>
  <c r="M14" i="4"/>
  <c r="Q18" i="4"/>
  <c r="P12" i="4"/>
  <c r="O16" i="4"/>
  <c r="O11" i="4"/>
  <c r="N9" i="4"/>
  <c r="L13" i="4"/>
  <c r="M15" i="4"/>
  <c r="P18" i="4"/>
  <c r="M9" i="4"/>
  <c r="O10" i="4"/>
  <c r="O12" i="4"/>
  <c r="N11" i="4"/>
  <c r="O7" i="5"/>
  <c r="C11" i="5"/>
  <c r="P16" i="4"/>
  <c r="Q17" i="4"/>
  <c r="N14" i="4"/>
  <c r="L9" i="4"/>
  <c r="P13" i="4"/>
  <c r="M10" i="4"/>
  <c r="I18" i="4"/>
  <c r="Q20" i="4"/>
  <c r="R20" i="4" s="1"/>
  <c r="P19" i="4"/>
  <c r="R19" i="4" s="1"/>
  <c r="M16" i="4"/>
  <c r="N17" i="4"/>
  <c r="O18" i="4"/>
  <c r="L15" i="4"/>
  <c r="P14" i="4"/>
  <c r="N12" i="4"/>
  <c r="Q15" i="4"/>
  <c r="M11" i="4"/>
  <c r="O13" i="4"/>
  <c r="L10" i="4"/>
  <c r="Q16" i="4"/>
  <c r="O14" i="4"/>
  <c r="M12" i="4"/>
  <c r="N13" i="4"/>
  <c r="P15" i="4"/>
  <c r="L11" i="4"/>
  <c r="J18" i="4"/>
  <c r="S17" i="4"/>
  <c r="R6" i="4"/>
  <c r="T6" i="4" s="1"/>
  <c r="S6" i="4"/>
  <c r="G17" i="3"/>
  <c r="I17" i="3" s="1"/>
  <c r="K6" i="3"/>
  <c r="L7" i="3"/>
  <c r="O18" i="3"/>
  <c r="P19" i="3"/>
  <c r="N16" i="3"/>
  <c r="P18" i="3"/>
  <c r="O19" i="3"/>
  <c r="N18" i="3"/>
  <c r="N19" i="3"/>
  <c r="O20" i="3"/>
  <c r="M18" i="3"/>
  <c r="K13" i="3"/>
  <c r="K9" i="3"/>
  <c r="L13" i="3"/>
  <c r="P17" i="3"/>
  <c r="L17" i="3"/>
  <c r="L9" i="3"/>
  <c r="M12" i="3"/>
  <c r="N12" i="3"/>
  <c r="P15" i="3"/>
  <c r="M16" i="3"/>
  <c r="N9" i="3"/>
  <c r="L11" i="3"/>
  <c r="L15" i="3"/>
  <c r="M8" i="3"/>
  <c r="M10" i="3"/>
  <c r="O17" i="3"/>
  <c r="P13" i="3"/>
  <c r="K16" i="3"/>
  <c r="K12" i="3"/>
  <c r="K8" i="3"/>
  <c r="L16" i="3"/>
  <c r="L12" i="3"/>
  <c r="L8" i="3"/>
  <c r="M17" i="3"/>
  <c r="M13" i="3"/>
  <c r="M9" i="3"/>
  <c r="N15" i="3"/>
  <c r="N11" i="3"/>
  <c r="O16" i="3"/>
  <c r="O12" i="3"/>
  <c r="P16" i="3"/>
  <c r="P12" i="3"/>
  <c r="K15" i="3"/>
  <c r="K11" i="3"/>
  <c r="K7" i="3"/>
  <c r="N14" i="3"/>
  <c r="N10" i="3"/>
  <c r="O15" i="3"/>
  <c r="O11" i="3"/>
  <c r="K14" i="3"/>
  <c r="K10" i="3"/>
  <c r="L14" i="3"/>
  <c r="L10" i="3"/>
  <c r="M15" i="3"/>
  <c r="M11" i="3"/>
  <c r="N17" i="3"/>
  <c r="N13" i="3"/>
  <c r="O10" i="3"/>
  <c r="O14" i="3"/>
  <c r="P11" i="3"/>
  <c r="P14" i="3"/>
  <c r="H6" i="3"/>
  <c r="C3" i="5" s="1"/>
  <c r="H15" i="3"/>
  <c r="L3" i="5" s="1"/>
  <c r="L6" i="5" s="1"/>
  <c r="L12" i="5" s="1"/>
  <c r="H7" i="3"/>
  <c r="D3" i="5" s="1"/>
  <c r="D6" i="5" s="1"/>
  <c r="D12" i="5" s="1"/>
  <c r="H11" i="3"/>
  <c r="H3" i="5" s="1"/>
  <c r="H6" i="5" s="1"/>
  <c r="H12" i="5" s="1"/>
  <c r="H8" i="3"/>
  <c r="E3" i="5" s="1"/>
  <c r="E6" i="5" s="1"/>
  <c r="E12" i="5" s="1"/>
  <c r="H12" i="3"/>
  <c r="I3" i="5" s="1"/>
  <c r="I6" i="5" s="1"/>
  <c r="I12" i="5" s="1"/>
  <c r="H16" i="3"/>
  <c r="M3" i="5" s="1"/>
  <c r="M6" i="5" s="1"/>
  <c r="M12" i="5" s="1"/>
  <c r="H9" i="3"/>
  <c r="F3" i="5" s="1"/>
  <c r="F6" i="5" s="1"/>
  <c r="F12" i="5" s="1"/>
  <c r="H13" i="3"/>
  <c r="J3" i="5" s="1"/>
  <c r="J6" i="5" s="1"/>
  <c r="J12" i="5" s="1"/>
  <c r="H10" i="3"/>
  <c r="G3" i="5" s="1"/>
  <c r="G6" i="5" s="1"/>
  <c r="G12" i="5" s="1"/>
  <c r="H14" i="3"/>
  <c r="K3" i="5" s="1"/>
  <c r="K6" i="5" s="1"/>
  <c r="K12" i="5" s="1"/>
  <c r="C18" i="3"/>
  <c r="S13" i="4" l="1"/>
  <c r="R9" i="4"/>
  <c r="T9" i="4" s="1"/>
  <c r="S14" i="4"/>
  <c r="Q18" i="2"/>
  <c r="Q37" i="2" s="1"/>
  <c r="T19" i="4"/>
  <c r="S8" i="4"/>
  <c r="R18" i="2"/>
  <c r="R37" i="2" s="1"/>
  <c r="T20" i="4"/>
  <c r="S7" i="4"/>
  <c r="P22" i="3"/>
  <c r="Q22" i="3" s="1"/>
  <c r="J17" i="3"/>
  <c r="B9" i="4"/>
  <c r="U8" i="4"/>
  <c r="B10" i="3"/>
  <c r="T9" i="3"/>
  <c r="R8" i="4"/>
  <c r="T8" i="4" s="1"/>
  <c r="R18" i="4"/>
  <c r="S12" i="4"/>
  <c r="K14" i="5"/>
  <c r="K13" i="5"/>
  <c r="M14" i="5"/>
  <c r="M13" i="5"/>
  <c r="D14" i="5"/>
  <c r="D13" i="5"/>
  <c r="E17" i="5" s="1"/>
  <c r="G14" i="5"/>
  <c r="G13" i="5"/>
  <c r="I14" i="5"/>
  <c r="I13" i="5"/>
  <c r="L14" i="5"/>
  <c r="L13" i="5"/>
  <c r="J13" i="5"/>
  <c r="J14" i="5"/>
  <c r="E14" i="5"/>
  <c r="E13" i="5"/>
  <c r="F17" i="5" s="1"/>
  <c r="F13" i="5"/>
  <c r="F14" i="5"/>
  <c r="H14" i="5"/>
  <c r="H13" i="5"/>
  <c r="L18" i="3"/>
  <c r="Q18" i="3" s="1"/>
  <c r="P23" i="4"/>
  <c r="R12" i="4"/>
  <c r="T12" i="4" s="1"/>
  <c r="P7" i="5"/>
  <c r="O11" i="5"/>
  <c r="S9" i="4"/>
  <c r="K17" i="3"/>
  <c r="K23" i="3" s="1"/>
  <c r="G18" i="3"/>
  <c r="N20" i="3"/>
  <c r="N23" i="3" s="1"/>
  <c r="C6" i="5"/>
  <c r="C12" i="5" s="1"/>
  <c r="D20" i="5" s="1"/>
  <c r="M23" i="4"/>
  <c r="R13" i="4"/>
  <c r="T13" i="4" s="1"/>
  <c r="R17" i="4"/>
  <c r="T17" i="4" s="1"/>
  <c r="Q23" i="4"/>
  <c r="R14" i="4"/>
  <c r="T14" i="4" s="1"/>
  <c r="N23" i="4"/>
  <c r="S11" i="4"/>
  <c r="R11" i="4"/>
  <c r="T11" i="4" s="1"/>
  <c r="O23" i="4"/>
  <c r="S10" i="4"/>
  <c r="R10" i="4"/>
  <c r="T10" i="4" s="1"/>
  <c r="H17" i="3"/>
  <c r="N3" i="5" s="1"/>
  <c r="N6" i="5" s="1"/>
  <c r="N12" i="5" s="1"/>
  <c r="M19" i="3"/>
  <c r="M23" i="3" s="1"/>
  <c r="R16" i="4"/>
  <c r="T16" i="4" s="1"/>
  <c r="I18" i="3"/>
  <c r="O21" i="3"/>
  <c r="Q21" i="3" s="1"/>
  <c r="L23" i="4"/>
  <c r="S15" i="4"/>
  <c r="R15" i="4"/>
  <c r="T15" i="4" s="1"/>
  <c r="D18" i="2"/>
  <c r="R15" i="3"/>
  <c r="R10" i="3"/>
  <c r="R9" i="3"/>
  <c r="O23" i="3"/>
  <c r="R14" i="3"/>
  <c r="R8" i="3"/>
  <c r="L23" i="3"/>
  <c r="R7" i="3"/>
  <c r="R12" i="3"/>
  <c r="R13" i="3"/>
  <c r="R6" i="3"/>
  <c r="R11" i="3"/>
  <c r="R16" i="3"/>
  <c r="P23" i="3"/>
  <c r="Q9" i="3"/>
  <c r="Q11" i="3"/>
  <c r="Q8" i="3"/>
  <c r="Q15" i="3"/>
  <c r="Q12" i="3"/>
  <c r="Q14" i="3"/>
  <c r="Q10" i="3"/>
  <c r="Q16" i="3"/>
  <c r="Q13" i="3"/>
  <c r="Q7" i="3"/>
  <c r="Q6" i="3"/>
  <c r="S6" i="3" s="1"/>
  <c r="K4" i="2" l="1"/>
  <c r="K17" i="2" s="1"/>
  <c r="S13" i="3"/>
  <c r="J4" i="2"/>
  <c r="J17" i="2" s="1"/>
  <c r="S12" i="3"/>
  <c r="P4" i="2"/>
  <c r="P17" i="2" s="1"/>
  <c r="S18" i="3"/>
  <c r="M4" i="2"/>
  <c r="M17" i="2" s="1"/>
  <c r="S15" i="3"/>
  <c r="T4" i="2"/>
  <c r="T17" i="2" s="1"/>
  <c r="S22" i="3"/>
  <c r="P18" i="2"/>
  <c r="P37" i="2" s="1"/>
  <c r="T18" i="4"/>
  <c r="N4" i="2"/>
  <c r="N17" i="2" s="1"/>
  <c r="S16" i="3"/>
  <c r="L4" i="2"/>
  <c r="L17" i="2" s="1"/>
  <c r="S14" i="3"/>
  <c r="S4" i="2"/>
  <c r="S17" i="2" s="1"/>
  <c r="S21" i="3"/>
  <c r="F4" i="2"/>
  <c r="F17" i="2" s="1"/>
  <c r="S8" i="3"/>
  <c r="E4" i="2"/>
  <c r="E17" i="2" s="1"/>
  <c r="S7" i="3"/>
  <c r="I4" i="2"/>
  <c r="I17" i="2" s="1"/>
  <c r="S11" i="3"/>
  <c r="G4" i="2"/>
  <c r="G17" i="2" s="1"/>
  <c r="S9" i="3"/>
  <c r="H4" i="2"/>
  <c r="H17" i="2" s="1"/>
  <c r="S10" i="3"/>
  <c r="B10" i="4"/>
  <c r="U9" i="4"/>
  <c r="B11" i="3"/>
  <c r="T10" i="3"/>
  <c r="O12" i="5"/>
  <c r="N13" i="5"/>
  <c r="N14" i="5"/>
  <c r="C14" i="5"/>
  <c r="C13" i="5"/>
  <c r="Q17" i="3"/>
  <c r="Q20" i="3"/>
  <c r="H18" i="3"/>
  <c r="R17" i="3"/>
  <c r="D37" i="2"/>
  <c r="O3" i="5"/>
  <c r="O6" i="5" s="1"/>
  <c r="Q19" i="3"/>
  <c r="R23" i="4"/>
  <c r="M18" i="2"/>
  <c r="E18" i="2"/>
  <c r="L18" i="2"/>
  <c r="I18" i="2"/>
  <c r="G18" i="2"/>
  <c r="J18" i="2"/>
  <c r="F18" i="2"/>
  <c r="H18" i="2"/>
  <c r="Q23" i="3"/>
  <c r="K18" i="2"/>
  <c r="D4" i="2"/>
  <c r="N18" i="2"/>
  <c r="O18" i="2"/>
  <c r="Q4" i="2" l="1"/>
  <c r="Q17" i="2" s="1"/>
  <c r="S19" i="3"/>
  <c r="R4" i="2"/>
  <c r="R17" i="2" s="1"/>
  <c r="S20" i="3"/>
  <c r="O4" i="2"/>
  <c r="O17" i="2" s="1"/>
  <c r="S17" i="3"/>
  <c r="B11" i="4"/>
  <c r="U10" i="4"/>
  <c r="B12" i="3"/>
  <c r="T11" i="3"/>
  <c r="C16" i="5"/>
  <c r="D16" i="5" s="1"/>
  <c r="C19" i="5"/>
  <c r="D17" i="5" s="1"/>
  <c r="O14" i="5"/>
  <c r="O13" i="5"/>
  <c r="P3" i="5"/>
  <c r="V18" i="2"/>
  <c r="D17" i="2"/>
  <c r="D39" i="2" s="1"/>
  <c r="E30" i="2"/>
  <c r="E37" i="2" s="1"/>
  <c r="V4" i="2" l="1"/>
  <c r="B12" i="4"/>
  <c r="U11" i="4"/>
  <c r="B13" i="3"/>
  <c r="T12" i="3"/>
  <c r="E3" i="2"/>
  <c r="E39" i="2" s="1"/>
  <c r="D40" i="2"/>
  <c r="E16" i="5"/>
  <c r="D19" i="5"/>
  <c r="E20" i="5" s="1"/>
  <c r="F30" i="2" s="1"/>
  <c r="F37" i="2" s="1"/>
  <c r="G17" i="5"/>
  <c r="B13" i="4" l="1"/>
  <c r="U12" i="4"/>
  <c r="B14" i="3"/>
  <c r="T13" i="3"/>
  <c r="F3" i="2"/>
  <c r="F39" i="2" s="1"/>
  <c r="E40" i="2"/>
  <c r="F16" i="5"/>
  <c r="E19" i="5"/>
  <c r="F20" i="5" s="1"/>
  <c r="G30" i="2" s="1"/>
  <c r="G37" i="2" s="1"/>
  <c r="H17" i="5"/>
  <c r="B14" i="4" l="1"/>
  <c r="U13" i="4"/>
  <c r="B15" i="3"/>
  <c r="T14" i="3"/>
  <c r="G3" i="2"/>
  <c r="G39" i="2" s="1"/>
  <c r="F40" i="2"/>
  <c r="G16" i="5"/>
  <c r="F19" i="5"/>
  <c r="G20" i="5" s="1"/>
  <c r="H30" i="2" s="1"/>
  <c r="H37" i="2" s="1"/>
  <c r="B15" i="4" l="1"/>
  <c r="U14" i="4"/>
  <c r="B16" i="3"/>
  <c r="T15" i="3"/>
  <c r="H3" i="2"/>
  <c r="H39" i="2" s="1"/>
  <c r="G40" i="2"/>
  <c r="G19" i="5"/>
  <c r="H20" i="5" s="1"/>
  <c r="I30" i="2" s="1"/>
  <c r="I37" i="2" s="1"/>
  <c r="H16" i="5"/>
  <c r="I17" i="5"/>
  <c r="B16" i="4" l="1"/>
  <c r="U15" i="4"/>
  <c r="B17" i="3"/>
  <c r="T17" i="3" s="1"/>
  <c r="T18" i="3" s="1"/>
  <c r="T19" i="3" s="1"/>
  <c r="T20" i="3" s="1"/>
  <c r="T21" i="3" s="1"/>
  <c r="T22" i="3" s="1"/>
  <c r="T16" i="3"/>
  <c r="I3" i="2"/>
  <c r="I39" i="2" s="1"/>
  <c r="H40" i="2"/>
  <c r="H19" i="5"/>
  <c r="I20" i="5" s="1"/>
  <c r="J30" i="2" s="1"/>
  <c r="J37" i="2" s="1"/>
  <c r="I16" i="5"/>
  <c r="I19" i="5" s="1"/>
  <c r="J20" i="5" s="1"/>
  <c r="J17" i="5"/>
  <c r="B17" i="4" l="1"/>
  <c r="U17" i="4" s="1"/>
  <c r="U18" i="4" s="1"/>
  <c r="U19" i="4" s="1"/>
  <c r="U20" i="4" s="1"/>
  <c r="U21" i="4" s="1"/>
  <c r="U22" i="4" s="1"/>
  <c r="U16" i="4"/>
  <c r="J3" i="2"/>
  <c r="J39" i="2" s="1"/>
  <c r="I40" i="2"/>
  <c r="J16" i="5"/>
  <c r="J19" i="5" s="1"/>
  <c r="K20" i="5" s="1"/>
  <c r="K17" i="5"/>
  <c r="K30" i="2"/>
  <c r="K37" i="2" s="1"/>
  <c r="K3" i="2" l="1"/>
  <c r="K39" i="2" s="1"/>
  <c r="J40" i="2"/>
  <c r="K16" i="5"/>
  <c r="L16" i="5" s="1"/>
  <c r="L17" i="5"/>
  <c r="L30" i="2"/>
  <c r="L37" i="2" s="1"/>
  <c r="K19" i="5" l="1"/>
  <c r="L20" i="5" s="1"/>
  <c r="M30" i="2" s="1"/>
  <c r="M37" i="2" s="1"/>
  <c r="L3" i="2"/>
  <c r="L39" i="2" s="1"/>
  <c r="K40" i="2"/>
  <c r="L19" i="5"/>
  <c r="M20" i="5" s="1"/>
  <c r="M16" i="5"/>
  <c r="M17" i="5"/>
  <c r="N16" i="5" l="1"/>
  <c r="M3" i="2"/>
  <c r="M39" i="2" s="1"/>
  <c r="L40" i="2"/>
  <c r="M19" i="5"/>
  <c r="N30" i="2"/>
  <c r="N37" i="2" s="1"/>
  <c r="N3" i="2" l="1"/>
  <c r="N39" i="2" s="1"/>
  <c r="M40" i="2"/>
  <c r="N20" i="5"/>
  <c r="O20" i="5" s="1"/>
  <c r="N17" i="5"/>
  <c r="O3" i="2" l="1"/>
  <c r="N40" i="2"/>
  <c r="O30" i="2"/>
  <c r="O37" i="2" s="1"/>
  <c r="P20" i="5"/>
  <c r="Q20" i="5" s="1"/>
  <c r="O17" i="5"/>
  <c r="N19" i="5"/>
  <c r="O39" i="2" l="1"/>
  <c r="O40" i="2" s="1"/>
  <c r="P21" i="5"/>
  <c r="Q21" i="5" s="1"/>
  <c r="P3" i="2" l="1"/>
  <c r="P39" i="2" s="1"/>
  <c r="Q3" i="2" s="1"/>
  <c r="Q39" i="2" s="1"/>
  <c r="P40" i="2" l="1"/>
  <c r="R3" i="2"/>
  <c r="R39" i="2" s="1"/>
  <c r="Q40" i="2"/>
  <c r="S3" i="2" l="1"/>
  <c r="S39" i="2" s="1"/>
  <c r="R40" i="2"/>
  <c r="T3" i="2" l="1"/>
  <c r="T39" i="2" s="1"/>
  <c r="S40" i="2"/>
  <c r="U3" i="2" l="1"/>
  <c r="U39" i="2" s="1"/>
  <c r="U40" i="2" s="1"/>
  <c r="T40" i="2"/>
</calcChain>
</file>

<file path=xl/sharedStrings.xml><?xml version="1.0" encoding="utf-8"?>
<sst xmlns="http://schemas.openxmlformats.org/spreadsheetml/2006/main" count="88" uniqueCount="71">
  <si>
    <t>Loyers TTC</t>
  </si>
  <si>
    <t>Apport en capital</t>
  </si>
  <si>
    <t>Apport en compte courant</t>
  </si>
  <si>
    <t>Emprunts contractés</t>
  </si>
  <si>
    <t>Assurances</t>
  </si>
  <si>
    <t>Impôts &amp; taxes</t>
  </si>
  <si>
    <t>Salaires nets</t>
  </si>
  <si>
    <t>Total encaissements</t>
  </si>
  <si>
    <t>Total décaissements</t>
  </si>
  <si>
    <t>Paiement tva</t>
  </si>
  <si>
    <t xml:space="preserve">Charges sociales </t>
  </si>
  <si>
    <t>Remboursement compte courants</t>
  </si>
  <si>
    <t>Echéances de crédit-bail TTC</t>
  </si>
  <si>
    <t>Échéances d'emprunts</t>
  </si>
  <si>
    <t>Encaissements aides &amp; subventions</t>
  </si>
  <si>
    <t>Mois</t>
  </si>
  <si>
    <t>Montant 
HT</t>
  </si>
  <si>
    <t>Montant 
TTC</t>
  </si>
  <si>
    <t>Total</t>
  </si>
  <si>
    <t>TVA 
collectée</t>
  </si>
  <si>
    <t>Comptant</t>
  </si>
  <si>
    <t>&gt; 30 j &lt;= 60 j</t>
  </si>
  <si>
    <t>&gt; 60 j &lt;= 90 j</t>
  </si>
  <si>
    <t>30 jours</t>
  </si>
  <si>
    <t>Ecart</t>
  </si>
  <si>
    <t>Répartition des ventes mensuelles 
hors taxe par taux de TVA</t>
  </si>
  <si>
    <t>Conditions de règlement</t>
  </si>
  <si>
    <t xml:space="preserve">Achats mensuels
HT </t>
  </si>
  <si>
    <t>&gt; 90 &lt;= 120 j</t>
  </si>
  <si>
    <t>&gt; 120 &lt;= 150 j</t>
  </si>
  <si>
    <t>Budget des achats mensuels de matières et marchandises</t>
  </si>
  <si>
    <t>Budget des ventes mensuelles</t>
  </si>
  <si>
    <t>Budget de trésorerie</t>
  </si>
  <si>
    <t>Solde de trésorerie en fin de mois</t>
  </si>
  <si>
    <t>Solde de trésorerie en début de mois</t>
  </si>
  <si>
    <t>Budget de TVA</t>
  </si>
  <si>
    <t>Sur ventes</t>
  </si>
  <si>
    <t>Sur autres produits</t>
  </si>
  <si>
    <t>TVA collectée</t>
  </si>
  <si>
    <t>Sur achats</t>
  </si>
  <si>
    <t>Sur frais généraux</t>
  </si>
  <si>
    <t>Sur autres charges</t>
  </si>
  <si>
    <t xml:space="preserve">TVA récupérable </t>
  </si>
  <si>
    <t>Solde mensuel</t>
  </si>
  <si>
    <t>Remboursement de crédit TVA</t>
  </si>
  <si>
    <t>Paiement de la TVA</t>
  </si>
  <si>
    <t>Remboursement de crédit de tva</t>
  </si>
  <si>
    <t>Cession d'actifs</t>
  </si>
  <si>
    <t>DECAISSEMENTS</t>
  </si>
  <si>
    <t>ENCAISSEMENTS</t>
  </si>
  <si>
    <t>Ajustements éventuels/clients</t>
  </si>
  <si>
    <t>Fournisseurs d'immobilisations</t>
  </si>
  <si>
    <t>Ajustements éventuels/fournisseurs</t>
  </si>
  <si>
    <t>Solde après remboursement de TVA</t>
  </si>
  <si>
    <t>Sur cessions d’actifs</t>
  </si>
  <si>
    <t>Sur investissements</t>
  </si>
  <si>
    <t>Poduits financiers</t>
  </si>
  <si>
    <t>Impôts sur les sociétés</t>
  </si>
  <si>
    <t>Dividendes</t>
  </si>
  <si>
    <t>Agios et frais bancaires</t>
  </si>
  <si>
    <t>TVA à payer</t>
  </si>
  <si>
    <t>Crédit de tva</t>
  </si>
  <si>
    <t>Crédits de tva cumulés</t>
  </si>
  <si>
    <t>Imputation du crédit de tva</t>
  </si>
  <si>
    <t>Clients/ventes budgétées</t>
  </si>
  <si>
    <t>Clients/ventes antérieures</t>
  </si>
  <si>
    <t>Fournisseurs/achats budgétés</t>
  </si>
  <si>
    <t>Fournisseurs/achats antérieurs</t>
  </si>
  <si>
    <t>Rappel 
des ventes
 mensuelles 
HT</t>
  </si>
  <si>
    <t>Fournisseurs autres achats et services</t>
  </si>
  <si>
    <r>
      <t xml:space="preserve">Les montants sont exprimés en </t>
    </r>
    <r>
      <rPr>
        <sz val="11"/>
        <color rgb="FF000099"/>
        <rFont val="Calibri"/>
        <family val="2"/>
      </rPr>
      <t>€</t>
    </r>
    <r>
      <rPr>
        <b/>
        <i/>
        <sz val="10"/>
        <color indexed="30"/>
        <rFont val="Calibri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</si>
</sst>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"/>
    <numFmt numFmtId="165" formatCode="#,##0&quot; &quot;"/>
    <numFmt numFmtId="166" formatCode="&quot;Tva&quot;\ 0.0%"/>
    <numFmt numFmtId="167" formatCode="mmm"/>
  </numFmts>
  <fonts count="33" x14ac:knownFonts="1">
    <font>
      <sz val="10"/>
      <name val="Arial"/>
    </font>
    <font>
      <b/>
      <sz val="10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32"/>
      <name val="Calibri"/>
      <family val="2"/>
    </font>
    <font>
      <sz val="10"/>
      <color theme="0"/>
      <name val="Calibri"/>
      <family val="2"/>
    </font>
    <font>
      <sz val="10"/>
      <color rgb="FF990000"/>
      <name val="Calibri"/>
      <family val="2"/>
    </font>
    <font>
      <sz val="8"/>
      <color theme="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sz val="10"/>
      <color rgb="FF0000CC"/>
      <name val="Calibri"/>
      <family val="2"/>
    </font>
    <font>
      <sz val="10"/>
      <color indexed="32"/>
      <name val="Calibri"/>
      <family val="2"/>
    </font>
    <font>
      <sz val="10"/>
      <color rgb="FFC00000"/>
      <name val="Calibri"/>
      <family val="2"/>
    </font>
    <font>
      <b/>
      <sz val="10"/>
      <color rgb="FF002060"/>
      <name val="Calibri"/>
      <family val="2"/>
    </font>
    <font>
      <b/>
      <sz val="10"/>
      <color rgb="FF595959"/>
      <name val="Calibri"/>
      <family val="2"/>
    </font>
    <font>
      <sz val="10"/>
      <color rgb="FF0000CC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i/>
      <sz val="10"/>
      <color rgb="FF0000CC"/>
      <name val="Calibri"/>
      <family val="2"/>
    </font>
    <font>
      <sz val="10"/>
      <color rgb="FF002060"/>
      <name val="Calibri"/>
      <family val="2"/>
      <scheme val="minor"/>
    </font>
    <font>
      <sz val="10.5"/>
      <color indexed="32"/>
      <name val="Calibri"/>
      <family val="2"/>
    </font>
    <font>
      <sz val="10.5"/>
      <name val="Calibri"/>
      <family val="2"/>
    </font>
    <font>
      <sz val="10.5"/>
      <color rgb="FFC00000"/>
      <name val="Calibri"/>
      <family val="2"/>
    </font>
    <font>
      <sz val="7"/>
      <color theme="0"/>
      <name val="Calibri"/>
      <family val="2"/>
    </font>
    <font>
      <b/>
      <sz val="11"/>
      <color rgb="FF002060"/>
      <name val="Calibri"/>
      <family val="2"/>
    </font>
    <font>
      <b/>
      <sz val="11"/>
      <color theme="0"/>
      <name val="Calibri"/>
      <family val="2"/>
    </font>
    <font>
      <b/>
      <sz val="11"/>
      <color indexed="32"/>
      <name val="Calibri"/>
      <family val="2"/>
    </font>
    <font>
      <b/>
      <sz val="11"/>
      <color rgb="FFC00000"/>
      <name val="Calibri"/>
      <family val="2"/>
    </font>
    <font>
      <sz val="10"/>
      <color rgb="FF595959"/>
      <name val="Calibri"/>
      <family val="2"/>
    </font>
    <font>
      <sz val="10"/>
      <color rgb="FFFF0000"/>
      <name val="Calibri"/>
      <family val="2"/>
    </font>
    <font>
      <b/>
      <i/>
      <sz val="10"/>
      <color indexed="30"/>
      <name val="Calibri"/>
      <family val="2"/>
    </font>
    <font>
      <sz val="10"/>
      <color rgb="FF000099"/>
      <name val="Calibri"/>
      <family val="2"/>
    </font>
    <font>
      <sz val="11"/>
      <color rgb="FF00009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666699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9" fillId="0" borderId="0" xfId="0" applyFont="1"/>
    <xf numFmtId="166" fontId="10" fillId="2" borderId="16" xfId="0" applyNumberFormat="1" applyFont="1" applyFill="1" applyBorder="1" applyAlignment="1" applyProtection="1">
      <alignment horizontal="center" vertical="center"/>
      <protection locked="0"/>
    </xf>
    <xf numFmtId="166" fontId="10" fillId="2" borderId="15" xfId="0" applyNumberFormat="1" applyFont="1" applyFill="1" applyBorder="1" applyAlignment="1" applyProtection="1">
      <alignment horizontal="center" vertical="center"/>
      <protection locked="0"/>
    </xf>
    <xf numFmtId="166" fontId="10" fillId="2" borderId="14" xfId="0" applyNumberFormat="1" applyFont="1" applyFill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vertical="center"/>
      <protection locked="0"/>
    </xf>
    <xf numFmtId="165" fontId="9" fillId="0" borderId="17" xfId="0" applyNumberFormat="1" applyFont="1" applyBorder="1" applyAlignment="1" applyProtection="1">
      <alignment vertical="center"/>
      <protection locked="0"/>
    </xf>
    <xf numFmtId="165" fontId="9" fillId="0" borderId="12" xfId="0" applyNumberFormat="1" applyFont="1" applyBorder="1" applyAlignment="1" applyProtection="1">
      <alignment vertical="center"/>
      <protection locked="0"/>
    </xf>
    <xf numFmtId="165" fontId="9" fillId="0" borderId="6" xfId="0" applyNumberFormat="1" applyFont="1" applyBorder="1" applyAlignment="1" applyProtection="1">
      <alignment vertical="center"/>
      <protection locked="0"/>
    </xf>
    <xf numFmtId="165" fontId="9" fillId="0" borderId="21" xfId="0" applyNumberFormat="1" applyFont="1" applyBorder="1" applyAlignment="1" applyProtection="1">
      <alignment vertical="center"/>
      <protection locked="0"/>
    </xf>
    <xf numFmtId="165" fontId="9" fillId="0" borderId="22" xfId="0" applyNumberFormat="1" applyFont="1" applyBorder="1" applyAlignment="1" applyProtection="1">
      <alignment vertical="center"/>
      <protection locked="0"/>
    </xf>
    <xf numFmtId="165" fontId="9" fillId="0" borderId="6" xfId="0" applyNumberFormat="1" applyFont="1" applyFill="1" applyBorder="1" applyAlignment="1" applyProtection="1">
      <alignment vertical="center"/>
      <protection locked="0"/>
    </xf>
    <xf numFmtId="165" fontId="9" fillId="4" borderId="6" xfId="0" applyNumberFormat="1" applyFont="1" applyFill="1" applyBorder="1" applyAlignment="1" applyProtection="1">
      <alignment vertical="center"/>
      <protection locked="0"/>
    </xf>
    <xf numFmtId="165" fontId="9" fillId="0" borderId="20" xfId="0" applyNumberFormat="1" applyFont="1" applyBorder="1" applyAlignment="1" applyProtection="1">
      <alignment vertical="center"/>
      <protection locked="0"/>
    </xf>
    <xf numFmtId="165" fontId="9" fillId="0" borderId="5" xfId="0" applyNumberFormat="1" applyFont="1" applyBorder="1" applyAlignment="1" applyProtection="1">
      <alignment vertical="center"/>
      <protection locked="0"/>
    </xf>
    <xf numFmtId="165" fontId="9" fillId="0" borderId="19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9" fillId="2" borderId="22" xfId="0" applyFont="1" applyFill="1" applyBorder="1" applyAlignment="1" applyProtection="1">
      <alignment vertical="center"/>
      <protection hidden="1"/>
    </xf>
    <xf numFmtId="0" fontId="9" fillId="2" borderId="44" xfId="0" applyFont="1" applyFill="1" applyBorder="1" applyAlignment="1" applyProtection="1">
      <alignment vertical="center"/>
      <protection hidden="1"/>
    </xf>
    <xf numFmtId="165" fontId="9" fillId="2" borderId="22" xfId="0" applyNumberFormat="1" applyFont="1" applyFill="1" applyBorder="1" applyAlignment="1" applyProtection="1">
      <alignment vertical="center"/>
      <protection hidden="1"/>
    </xf>
    <xf numFmtId="165" fontId="9" fillId="2" borderId="44" xfId="0" applyNumberFormat="1" applyFont="1" applyFill="1" applyBorder="1" applyAlignment="1" applyProtection="1">
      <alignment vertical="center"/>
      <protection hidden="1"/>
    </xf>
    <xf numFmtId="165" fontId="9" fillId="2" borderId="1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Border="1" applyAlignment="1" applyProtection="1">
      <alignment vertical="center"/>
      <protection hidden="1"/>
    </xf>
    <xf numFmtId="165" fontId="9" fillId="0" borderId="35" xfId="0" applyNumberFormat="1" applyFont="1" applyBorder="1" applyAlignment="1" applyProtection="1">
      <alignment vertical="center"/>
      <protection hidden="1"/>
    </xf>
    <xf numFmtId="0" fontId="9" fillId="2" borderId="12" xfId="0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5" fontId="9" fillId="0" borderId="20" xfId="0" applyNumberFormat="1" applyFont="1" applyBorder="1" applyAlignment="1" applyProtection="1">
      <alignment vertical="center"/>
      <protection hidden="1"/>
    </xf>
    <xf numFmtId="165" fontId="9" fillId="0" borderId="5" xfId="0" applyNumberFormat="1" applyFont="1" applyBorder="1" applyAlignment="1" applyProtection="1">
      <alignment vertical="center"/>
      <protection hidden="1"/>
    </xf>
    <xf numFmtId="165" fontId="9" fillId="5" borderId="2" xfId="0" applyNumberFormat="1" applyFont="1" applyFill="1" applyBorder="1" applyAlignment="1" applyProtection="1">
      <alignment vertical="center"/>
      <protection hidden="1"/>
    </xf>
    <xf numFmtId="165" fontId="9" fillId="5" borderId="30" xfId="0" applyNumberFormat="1" applyFont="1" applyFill="1" applyBorder="1" applyAlignment="1" applyProtection="1">
      <alignment vertical="center"/>
      <protection hidden="1"/>
    </xf>
    <xf numFmtId="165" fontId="9" fillId="5" borderId="42" xfId="0" applyNumberFormat="1" applyFont="1" applyFill="1" applyBorder="1" applyAlignment="1" applyProtection="1">
      <alignment vertical="center"/>
      <protection hidden="1"/>
    </xf>
    <xf numFmtId="165" fontId="9" fillId="5" borderId="45" xfId="0" applyNumberFormat="1" applyFont="1" applyFill="1" applyBorder="1" applyAlignment="1" applyProtection="1">
      <alignment vertical="center"/>
      <protection hidden="1"/>
    </xf>
    <xf numFmtId="165" fontId="3" fillId="5" borderId="41" xfId="0" applyNumberFormat="1" applyFont="1" applyFill="1" applyBorder="1" applyAlignment="1" applyProtection="1">
      <alignment vertical="center"/>
      <protection hidden="1"/>
    </xf>
    <xf numFmtId="9" fontId="10" fillId="8" borderId="46" xfId="0" applyNumberFormat="1" applyFont="1" applyFill="1" applyBorder="1" applyAlignment="1" applyProtection="1">
      <alignment horizontal="center" vertical="center"/>
      <protection hidden="1"/>
    </xf>
    <xf numFmtId="165" fontId="9" fillId="5" borderId="23" xfId="0" applyNumberFormat="1" applyFont="1" applyFill="1" applyBorder="1" applyAlignment="1" applyProtection="1">
      <alignment vertical="center"/>
      <protection hidden="1"/>
    </xf>
    <xf numFmtId="165" fontId="9" fillId="5" borderId="24" xfId="0" applyNumberFormat="1" applyFont="1" applyFill="1" applyBorder="1" applyAlignment="1" applyProtection="1">
      <alignment vertical="center"/>
      <protection hidden="1"/>
    </xf>
    <xf numFmtId="165" fontId="9" fillId="5" borderId="28" xfId="0" applyNumberFormat="1" applyFont="1" applyFill="1" applyBorder="1" applyAlignment="1" applyProtection="1">
      <alignment vertical="center"/>
      <protection hidden="1"/>
    </xf>
    <xf numFmtId="164" fontId="8" fillId="0" borderId="4" xfId="0" applyNumberFormat="1" applyFont="1" applyFill="1" applyBorder="1" applyAlignment="1" applyProtection="1">
      <alignment horizontal="left" vertical="center" indent="1"/>
      <protection hidden="1"/>
    </xf>
    <xf numFmtId="164" fontId="8" fillId="4" borderId="4" xfId="0" applyNumberFormat="1" applyFont="1" applyFill="1" applyBorder="1" applyAlignment="1" applyProtection="1">
      <alignment horizontal="left" vertical="center" indent="1"/>
      <protection hidden="1"/>
    </xf>
    <xf numFmtId="164" fontId="8" fillId="0" borderId="11" xfId="0" applyNumberFormat="1" applyFont="1" applyFill="1" applyBorder="1" applyAlignment="1" applyProtection="1">
      <alignment horizontal="left" vertical="center" indent="1"/>
      <protection hidden="1"/>
    </xf>
    <xf numFmtId="165" fontId="3" fillId="5" borderId="31" xfId="0" applyNumberFormat="1" applyFont="1" applyFill="1" applyBorder="1" applyAlignment="1" applyProtection="1">
      <alignment vertical="center"/>
      <protection hidden="1"/>
    </xf>
    <xf numFmtId="165" fontId="9" fillId="5" borderId="37" xfId="0" applyNumberFormat="1" applyFont="1" applyFill="1" applyBorder="1" applyAlignment="1" applyProtection="1">
      <alignment vertical="center"/>
      <protection hidden="1"/>
    </xf>
    <xf numFmtId="165" fontId="9" fillId="2" borderId="0" xfId="0" applyNumberFormat="1" applyFont="1" applyFill="1" applyBorder="1" applyAlignment="1" applyProtection="1">
      <alignment vertical="center"/>
      <protection hidden="1"/>
    </xf>
    <xf numFmtId="165" fontId="9" fillId="0" borderId="22" xfId="0" applyNumberFormat="1" applyFont="1" applyBorder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9" fillId="0" borderId="12" xfId="0" applyNumberFormat="1" applyFont="1" applyBorder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5" fontId="9" fillId="0" borderId="53" xfId="0" applyNumberFormat="1" applyFont="1" applyBorder="1" applyAlignment="1" applyProtection="1">
      <alignment vertical="center"/>
      <protection hidden="1"/>
    </xf>
    <xf numFmtId="165" fontId="9" fillId="0" borderId="43" xfId="0" applyNumberFormat="1" applyFont="1" applyBorder="1" applyAlignment="1" applyProtection="1">
      <alignment vertical="center"/>
      <protection hidden="1"/>
    </xf>
    <xf numFmtId="0" fontId="11" fillId="8" borderId="47" xfId="0" applyFont="1" applyFill="1" applyBorder="1" applyAlignment="1" applyProtection="1">
      <alignment horizontal="center" vertical="center"/>
      <protection hidden="1"/>
    </xf>
    <xf numFmtId="0" fontId="4" fillId="8" borderId="47" xfId="0" applyFont="1" applyFill="1" applyBorder="1" applyAlignment="1" applyProtection="1">
      <alignment horizontal="center" vertical="center"/>
      <protection hidden="1"/>
    </xf>
    <xf numFmtId="0" fontId="8" fillId="8" borderId="48" xfId="0" applyFont="1" applyFill="1" applyBorder="1" applyAlignment="1" applyProtection="1">
      <alignment horizontal="center" vertical="center"/>
      <protection hidden="1"/>
    </xf>
    <xf numFmtId="165" fontId="9" fillId="0" borderId="19" xfId="0" applyNumberFormat="1" applyFont="1" applyBorder="1" applyAlignment="1" applyProtection="1">
      <alignment vertical="center"/>
      <protection hidden="1"/>
    </xf>
    <xf numFmtId="165" fontId="9" fillId="0" borderId="6" xfId="0" applyNumberFormat="1" applyFont="1" applyBorder="1" applyAlignment="1" applyProtection="1">
      <alignment vertical="center"/>
      <protection hidden="1"/>
    </xf>
    <xf numFmtId="9" fontId="10" fillId="8" borderId="15" xfId="0" applyNumberFormat="1" applyFont="1" applyFill="1" applyBorder="1" applyAlignment="1" applyProtection="1">
      <alignment horizontal="center" vertical="center"/>
      <protection locked="0"/>
    </xf>
    <xf numFmtId="9" fontId="10" fillId="0" borderId="0" xfId="0" applyNumberFormat="1" applyFont="1" applyAlignment="1" applyProtection="1">
      <alignment horizontal="center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164" fontId="8" fillId="0" borderId="11" xfId="0" applyNumberFormat="1" applyFont="1" applyFill="1" applyBorder="1" applyAlignment="1" applyProtection="1">
      <alignment horizontal="left" vertical="center" indent="1"/>
      <protection locked="0"/>
    </xf>
    <xf numFmtId="165" fontId="12" fillId="0" borderId="39" xfId="0" applyNumberFormat="1" applyFont="1" applyFill="1" applyBorder="1" applyAlignment="1" applyProtection="1">
      <alignment vertical="center"/>
      <protection locked="0"/>
    </xf>
    <xf numFmtId="165" fontId="6" fillId="0" borderId="39" xfId="0" applyNumberFormat="1" applyFont="1" applyFill="1" applyBorder="1" applyAlignment="1" applyProtection="1">
      <alignment vertical="center"/>
      <protection locked="0"/>
    </xf>
    <xf numFmtId="165" fontId="12" fillId="0" borderId="39" xfId="0" applyNumberFormat="1" applyFont="1" applyBorder="1" applyAlignment="1" applyProtection="1">
      <alignment vertical="center"/>
      <protection locked="0"/>
    </xf>
    <xf numFmtId="165" fontId="12" fillId="0" borderId="24" xfId="0" applyNumberFormat="1" applyFont="1" applyBorder="1" applyAlignment="1" applyProtection="1">
      <alignment vertical="center"/>
      <protection locked="0"/>
    </xf>
    <xf numFmtId="165" fontId="12" fillId="0" borderId="24" xfId="0" applyNumberFormat="1" applyFont="1" applyFill="1" applyBorder="1" applyAlignment="1" applyProtection="1">
      <alignment vertical="center"/>
      <protection locked="0"/>
    </xf>
    <xf numFmtId="165" fontId="6" fillId="0" borderId="24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3" borderId="57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Protection="1">
      <protection hidden="1"/>
    </xf>
    <xf numFmtId="0" fontId="8" fillId="0" borderId="25" xfId="0" applyFont="1" applyBorder="1" applyAlignment="1" applyProtection="1">
      <alignment horizontal="left" vertical="center" indent="1"/>
      <protection hidden="1"/>
    </xf>
    <xf numFmtId="165" fontId="2" fillId="0" borderId="10" xfId="0" applyNumberFormat="1" applyFont="1" applyBorder="1" applyAlignment="1" applyProtection="1">
      <alignment vertical="center"/>
      <protection hidden="1"/>
    </xf>
    <xf numFmtId="165" fontId="2" fillId="0" borderId="38" xfId="0" applyNumberFormat="1" applyFont="1" applyBorder="1" applyAlignment="1" applyProtection="1">
      <alignment vertical="center"/>
      <protection hidden="1"/>
    </xf>
    <xf numFmtId="165" fontId="2" fillId="0" borderId="60" xfId="0" applyNumberFormat="1" applyFont="1" applyBorder="1" applyAlignment="1" applyProtection="1">
      <alignment vertical="center"/>
      <protection hidden="1"/>
    </xf>
    <xf numFmtId="165" fontId="2" fillId="5" borderId="60" xfId="0" applyNumberFormat="1" applyFont="1" applyFill="1" applyBorder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left" vertical="center" indent="1"/>
      <protection hidden="1"/>
    </xf>
    <xf numFmtId="165" fontId="2" fillId="5" borderId="69" xfId="0" applyNumberFormat="1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horizontal="left" vertical="center" indent="1"/>
      <protection hidden="1"/>
    </xf>
    <xf numFmtId="165" fontId="2" fillId="0" borderId="35" xfId="0" applyNumberFormat="1" applyFont="1" applyBorder="1" applyAlignment="1" applyProtection="1">
      <alignment vertical="center"/>
      <protection locked="0"/>
    </xf>
    <xf numFmtId="165" fontId="2" fillId="0" borderId="39" xfId="0" applyNumberFormat="1" applyFont="1" applyBorder="1" applyAlignment="1" applyProtection="1">
      <alignment vertical="center"/>
      <protection locked="0"/>
    </xf>
    <xf numFmtId="165" fontId="2" fillId="0" borderId="61" xfId="0" applyNumberFormat="1" applyFont="1" applyBorder="1" applyAlignment="1" applyProtection="1">
      <alignment vertical="center"/>
      <protection locked="0"/>
    </xf>
    <xf numFmtId="165" fontId="2" fillId="0" borderId="10" xfId="0" applyNumberFormat="1" applyFont="1" applyBorder="1" applyAlignment="1" applyProtection="1">
      <alignment vertical="center"/>
      <protection locked="0"/>
    </xf>
    <xf numFmtId="165" fontId="2" fillId="0" borderId="38" xfId="0" applyNumberFormat="1" applyFont="1" applyBorder="1" applyAlignment="1" applyProtection="1">
      <alignment vertical="center"/>
      <protection locked="0"/>
    </xf>
    <xf numFmtId="165" fontId="2" fillId="0" borderId="6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65" fontId="11" fillId="0" borderId="38" xfId="0" applyNumberFormat="1" applyFont="1" applyBorder="1" applyAlignment="1" applyProtection="1">
      <alignment vertical="center"/>
      <protection hidden="1"/>
    </xf>
    <xf numFmtId="165" fontId="11" fillId="0" borderId="10" xfId="0" applyNumberFormat="1" applyFont="1" applyBorder="1" applyAlignment="1" applyProtection="1">
      <alignment vertical="center"/>
      <protection hidden="1"/>
    </xf>
    <xf numFmtId="165" fontId="11" fillId="0" borderId="23" xfId="0" applyNumberFormat="1" applyFont="1" applyBorder="1" applyAlignment="1" applyProtection="1">
      <alignment vertical="center"/>
      <protection hidden="1"/>
    </xf>
    <xf numFmtId="3" fontId="9" fillId="0" borderId="0" xfId="0" applyNumberFormat="1" applyFont="1" applyAlignment="1" applyProtection="1">
      <alignment vertical="center"/>
      <protection hidden="1"/>
    </xf>
    <xf numFmtId="165" fontId="11" fillId="0" borderId="35" xfId="0" applyNumberFormat="1" applyFont="1" applyBorder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165" fontId="12" fillId="0" borderId="38" xfId="0" applyNumberFormat="1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vertical="center"/>
      <protection hidden="1"/>
    </xf>
    <xf numFmtId="165" fontId="12" fillId="0" borderId="23" xfId="0" applyNumberFormat="1" applyFont="1" applyBorder="1" applyAlignment="1" applyProtection="1">
      <alignment vertical="center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6" fillId="0" borderId="39" xfId="0" applyNumberFormat="1" applyFont="1" applyFill="1" applyBorder="1" applyAlignment="1" applyProtection="1">
      <alignment vertical="center"/>
      <protection hidden="1"/>
    </xf>
    <xf numFmtId="165" fontId="13" fillId="9" borderId="56" xfId="0" applyNumberFormat="1" applyFont="1" applyFill="1" applyBorder="1" applyAlignment="1" applyProtection="1">
      <alignment vertical="center"/>
      <protection hidden="1"/>
    </xf>
    <xf numFmtId="3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locked="0"/>
    </xf>
    <xf numFmtId="165" fontId="11" fillId="0" borderId="35" xfId="0" applyNumberFormat="1" applyFont="1" applyBorder="1" applyAlignment="1" applyProtection="1">
      <alignment vertical="center"/>
      <protection locked="0"/>
    </xf>
    <xf numFmtId="165" fontId="4" fillId="0" borderId="24" xfId="0" applyNumberFormat="1" applyFont="1" applyFill="1" applyBorder="1" applyAlignment="1" applyProtection="1">
      <alignment vertical="center"/>
      <protection locked="0"/>
    </xf>
    <xf numFmtId="165" fontId="4" fillId="0" borderId="38" xfId="0" applyNumberFormat="1" applyFont="1" applyFill="1" applyBorder="1" applyAlignment="1" applyProtection="1">
      <alignment vertical="center"/>
      <protection locked="0"/>
    </xf>
    <xf numFmtId="165" fontId="11" fillId="0" borderId="10" xfId="0" applyNumberFormat="1" applyFont="1" applyBorder="1" applyAlignment="1" applyProtection="1">
      <alignment vertical="center"/>
      <protection locked="0"/>
    </xf>
    <xf numFmtId="165" fontId="4" fillId="0" borderId="23" xfId="0" applyNumberFormat="1" applyFont="1" applyFill="1" applyBorder="1" applyAlignment="1" applyProtection="1">
      <alignment vertical="center"/>
      <protection locked="0"/>
    </xf>
    <xf numFmtId="165" fontId="11" fillId="0" borderId="39" xfId="0" applyNumberFormat="1" applyFont="1" applyBorder="1" applyAlignment="1" applyProtection="1">
      <alignment vertical="center"/>
      <protection locked="0"/>
    </xf>
    <xf numFmtId="165" fontId="11" fillId="0" borderId="24" xfId="0" applyNumberFormat="1" applyFont="1" applyBorder="1" applyAlignment="1" applyProtection="1">
      <alignment vertical="center"/>
      <protection locked="0"/>
    </xf>
    <xf numFmtId="165" fontId="11" fillId="0" borderId="38" xfId="0" applyNumberFormat="1" applyFont="1" applyBorder="1" applyAlignment="1" applyProtection="1">
      <alignment vertical="center"/>
      <protection locked="0"/>
    </xf>
    <xf numFmtId="165" fontId="11" fillId="0" borderId="23" xfId="0" applyNumberFormat="1" applyFont="1" applyBorder="1" applyAlignment="1" applyProtection="1">
      <alignment vertical="center"/>
      <protection locked="0"/>
    </xf>
    <xf numFmtId="165" fontId="12" fillId="0" borderId="35" xfId="0" applyNumberFormat="1" applyFont="1" applyBorder="1" applyAlignment="1" applyProtection="1">
      <alignment vertical="center"/>
      <protection locked="0"/>
    </xf>
    <xf numFmtId="165" fontId="12" fillId="0" borderId="38" xfId="0" applyNumberFormat="1" applyFont="1" applyBorder="1" applyAlignment="1" applyProtection="1">
      <alignment vertical="center"/>
      <protection locked="0"/>
    </xf>
    <xf numFmtId="165" fontId="12" fillId="0" borderId="10" xfId="0" applyNumberFormat="1" applyFont="1" applyBorder="1" applyAlignment="1" applyProtection="1">
      <alignment vertical="center"/>
      <protection locked="0"/>
    </xf>
    <xf numFmtId="165" fontId="12" fillId="0" borderId="23" xfId="0" applyNumberFormat="1" applyFont="1" applyBorder="1" applyAlignment="1" applyProtection="1">
      <alignment vertical="center"/>
      <protection locked="0"/>
    </xf>
    <xf numFmtId="165" fontId="12" fillId="0" borderId="35" xfId="0" applyNumberFormat="1" applyFont="1" applyFill="1" applyBorder="1" applyAlignment="1" applyProtection="1">
      <alignment vertical="center"/>
      <protection locked="0"/>
    </xf>
    <xf numFmtId="165" fontId="6" fillId="0" borderId="35" xfId="0" applyNumberFormat="1" applyFont="1" applyFill="1" applyBorder="1" applyAlignment="1" applyProtection="1">
      <alignment vertical="center"/>
      <protection locked="0"/>
    </xf>
    <xf numFmtId="165" fontId="6" fillId="0" borderId="38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23" xfId="0" applyNumberFormat="1" applyFont="1" applyFill="1" applyBorder="1" applyAlignment="1" applyProtection="1">
      <alignment vertical="center"/>
      <protection locked="0"/>
    </xf>
    <xf numFmtId="165" fontId="8" fillId="2" borderId="40" xfId="0" applyNumberFormat="1" applyFont="1" applyFill="1" applyBorder="1" applyAlignment="1" applyProtection="1">
      <alignment vertical="center"/>
      <protection hidden="1"/>
    </xf>
    <xf numFmtId="165" fontId="8" fillId="2" borderId="34" xfId="0" applyNumberFormat="1" applyFont="1" applyFill="1" applyBorder="1" applyAlignment="1" applyProtection="1">
      <alignment vertical="center"/>
      <protection hidden="1"/>
    </xf>
    <xf numFmtId="165" fontId="8" fillId="2" borderId="75" xfId="0" applyNumberFormat="1" applyFont="1" applyFill="1" applyBorder="1" applyAlignment="1" applyProtection="1">
      <alignment vertical="center"/>
      <protection hidden="1"/>
    </xf>
    <xf numFmtId="167" fontId="1" fillId="10" borderId="76" xfId="0" applyNumberFormat="1" applyFont="1" applyFill="1" applyBorder="1" applyAlignment="1" applyProtection="1">
      <alignment horizontal="center" vertical="center"/>
      <protection hidden="1"/>
    </xf>
    <xf numFmtId="167" fontId="1" fillId="10" borderId="77" xfId="0" applyNumberFormat="1" applyFont="1" applyFill="1" applyBorder="1" applyAlignment="1" applyProtection="1">
      <alignment horizontal="center" vertical="center"/>
      <protection hidden="1"/>
    </xf>
    <xf numFmtId="167" fontId="1" fillId="10" borderId="63" xfId="0" applyNumberFormat="1" applyFont="1" applyFill="1" applyBorder="1" applyAlignment="1" applyProtection="1">
      <alignment horizontal="center" vertical="center"/>
      <protection hidden="1"/>
    </xf>
    <xf numFmtId="167" fontId="1" fillId="10" borderId="78" xfId="0" applyNumberFormat="1" applyFont="1" applyFill="1" applyBorder="1" applyAlignment="1" applyProtection="1">
      <alignment horizontal="center" vertical="center"/>
      <protection hidden="1"/>
    </xf>
    <xf numFmtId="167" fontId="1" fillId="10" borderId="79" xfId="0" applyNumberFormat="1" applyFont="1" applyFill="1" applyBorder="1" applyAlignment="1" applyProtection="1">
      <alignment horizontal="center" vertical="center"/>
      <protection hidden="1"/>
    </xf>
    <xf numFmtId="0" fontId="17" fillId="11" borderId="59" xfId="0" applyFont="1" applyFill="1" applyBorder="1" applyAlignment="1" applyProtection="1">
      <alignment horizontal="center" vertical="center"/>
      <protection hidden="1"/>
    </xf>
    <xf numFmtId="167" fontId="1" fillId="10" borderId="80" xfId="0" applyNumberFormat="1" applyFont="1" applyFill="1" applyBorder="1" applyAlignment="1" applyProtection="1">
      <alignment horizontal="center" vertical="center"/>
      <protection hidden="1"/>
    </xf>
    <xf numFmtId="165" fontId="11" fillId="0" borderId="65" xfId="0" applyNumberFormat="1" applyFont="1" applyBorder="1" applyAlignment="1" applyProtection="1">
      <alignment vertical="center"/>
      <protection hidden="1"/>
    </xf>
    <xf numFmtId="165" fontId="11" fillId="0" borderId="53" xfId="0" applyNumberFormat="1" applyFont="1" applyBorder="1" applyAlignment="1" applyProtection="1">
      <alignment vertical="center"/>
      <protection locked="0"/>
    </xf>
    <xf numFmtId="165" fontId="11" fillId="0" borderId="65" xfId="0" applyNumberFormat="1" applyFont="1" applyBorder="1" applyAlignment="1" applyProtection="1">
      <alignment vertical="center"/>
      <protection locked="0"/>
    </xf>
    <xf numFmtId="165" fontId="4" fillId="0" borderId="53" xfId="0" applyNumberFormat="1" applyFont="1" applyFill="1" applyBorder="1" applyAlignment="1" applyProtection="1">
      <alignment vertical="center"/>
      <protection hidden="1"/>
    </xf>
    <xf numFmtId="165" fontId="4" fillId="0" borderId="53" xfId="0" applyNumberFormat="1" applyFont="1" applyFill="1" applyBorder="1" applyAlignment="1" applyProtection="1">
      <alignment vertical="center"/>
      <protection locked="0"/>
    </xf>
    <xf numFmtId="165" fontId="4" fillId="0" borderId="65" xfId="0" applyNumberFormat="1" applyFont="1" applyFill="1" applyBorder="1" applyAlignment="1" applyProtection="1">
      <alignment vertical="center"/>
      <protection locked="0"/>
    </xf>
    <xf numFmtId="165" fontId="12" fillId="0" borderId="65" xfId="0" applyNumberFormat="1" applyFont="1" applyBorder="1" applyAlignment="1" applyProtection="1">
      <alignment vertical="center"/>
      <protection hidden="1"/>
    </xf>
    <xf numFmtId="165" fontId="12" fillId="0" borderId="53" xfId="0" applyNumberFormat="1" applyFont="1" applyBorder="1" applyAlignment="1" applyProtection="1">
      <alignment vertical="center"/>
      <protection locked="0"/>
    </xf>
    <xf numFmtId="165" fontId="12" fillId="0" borderId="65" xfId="0" applyNumberFormat="1" applyFont="1" applyBorder="1" applyAlignment="1" applyProtection="1">
      <alignment vertical="center"/>
      <protection locked="0"/>
    </xf>
    <xf numFmtId="165" fontId="12" fillId="0" borderId="53" xfId="0" applyNumberFormat="1" applyFont="1" applyFill="1" applyBorder="1" applyAlignment="1" applyProtection="1">
      <alignment vertical="center"/>
      <protection locked="0"/>
    </xf>
    <xf numFmtId="165" fontId="6" fillId="0" borderId="53" xfId="0" applyNumberFormat="1" applyFont="1" applyFill="1" applyBorder="1" applyAlignment="1" applyProtection="1">
      <alignment vertical="center"/>
      <protection locked="0"/>
    </xf>
    <xf numFmtId="165" fontId="6" fillId="0" borderId="53" xfId="0" applyNumberFormat="1" applyFont="1" applyFill="1" applyBorder="1" applyAlignment="1" applyProtection="1">
      <alignment vertical="center"/>
      <protection hidden="1"/>
    </xf>
    <xf numFmtId="165" fontId="6" fillId="0" borderId="65" xfId="0" applyNumberFormat="1" applyFont="1" applyFill="1" applyBorder="1" applyAlignment="1" applyProtection="1">
      <alignment vertical="center"/>
      <protection locked="0"/>
    </xf>
    <xf numFmtId="3" fontId="4" fillId="0" borderId="64" xfId="0" applyNumberFormat="1" applyFont="1" applyBorder="1" applyAlignment="1" applyProtection="1">
      <alignment horizontal="left" vertical="center" indent="1"/>
      <protection hidden="1"/>
    </xf>
    <xf numFmtId="3" fontId="4" fillId="0" borderId="53" xfId="0" applyNumberFormat="1" applyFont="1" applyBorder="1" applyAlignment="1" applyProtection="1">
      <alignment horizontal="left" vertical="center" indent="1"/>
      <protection hidden="1"/>
    </xf>
    <xf numFmtId="3" fontId="4" fillId="0" borderId="83" xfId="0" applyNumberFormat="1" applyFont="1" applyBorder="1" applyAlignment="1" applyProtection="1">
      <alignment horizontal="left" vertical="center" indent="1"/>
      <protection hidden="1"/>
    </xf>
    <xf numFmtId="0" fontId="4" fillId="0" borderId="53" xfId="0" applyFont="1" applyBorder="1" applyAlignment="1" applyProtection="1">
      <alignment horizontal="left" vertical="center" indent="1"/>
      <protection hidden="1"/>
    </xf>
    <xf numFmtId="0" fontId="4" fillId="0" borderId="53" xfId="0" applyFont="1" applyBorder="1" applyAlignment="1" applyProtection="1">
      <alignment horizontal="left" vertical="center" indent="1"/>
      <protection locked="0"/>
    </xf>
    <xf numFmtId="0" fontId="4" fillId="0" borderId="65" xfId="0" applyFont="1" applyBorder="1" applyAlignment="1" applyProtection="1">
      <alignment horizontal="left" vertical="center" indent="1"/>
      <protection locked="0"/>
    </xf>
    <xf numFmtId="3" fontId="12" fillId="0" borderId="65" xfId="0" applyNumberFormat="1" applyFont="1" applyBorder="1" applyAlignment="1" applyProtection="1">
      <alignment horizontal="left" vertical="center" indent="1"/>
      <protection hidden="1"/>
    </xf>
    <xf numFmtId="3" fontId="12" fillId="0" borderId="53" xfId="0" applyNumberFormat="1" applyFont="1" applyBorder="1" applyAlignment="1" applyProtection="1">
      <alignment horizontal="left" vertical="center" indent="1"/>
      <protection hidden="1"/>
    </xf>
    <xf numFmtId="3" fontId="12" fillId="0" borderId="83" xfId="0" applyNumberFormat="1" applyFont="1" applyBorder="1" applyAlignment="1" applyProtection="1">
      <alignment horizontal="left" vertical="center" indent="1"/>
      <protection hidden="1"/>
    </xf>
    <xf numFmtId="0" fontId="12" fillId="0" borderId="53" xfId="0" applyFont="1" applyBorder="1" applyAlignment="1" applyProtection="1">
      <alignment horizontal="left" vertical="center" indent="1"/>
      <protection hidden="1"/>
    </xf>
    <xf numFmtId="0" fontId="6" fillId="0" borderId="53" xfId="0" applyFont="1" applyBorder="1" applyAlignment="1" applyProtection="1">
      <alignment horizontal="left" vertical="center" indent="1"/>
      <protection hidden="1"/>
    </xf>
    <xf numFmtId="0" fontId="6" fillId="0" borderId="53" xfId="0" applyFont="1" applyBorder="1" applyAlignment="1" applyProtection="1">
      <alignment horizontal="left" vertical="center" indent="1"/>
      <protection locked="0"/>
    </xf>
    <xf numFmtId="0" fontId="6" fillId="0" borderId="65" xfId="0" applyFont="1" applyBorder="1" applyAlignment="1" applyProtection="1">
      <alignment horizontal="left" vertical="center" indent="1"/>
      <protection locked="0"/>
    </xf>
    <xf numFmtId="0" fontId="8" fillId="0" borderId="62" xfId="0" applyFont="1" applyBorder="1" applyAlignment="1" applyProtection="1">
      <alignment horizontal="left" vertical="center" indent="1"/>
      <protection hidden="1"/>
    </xf>
    <xf numFmtId="165" fontId="14" fillId="0" borderId="84" xfId="0" applyNumberFormat="1" applyFont="1" applyBorder="1" applyAlignment="1" applyProtection="1">
      <alignment vertical="center"/>
      <protection hidden="1"/>
    </xf>
    <xf numFmtId="165" fontId="14" fillId="5" borderId="85" xfId="0" applyNumberFormat="1" applyFont="1" applyFill="1" applyBorder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0" fontId="8" fillId="0" borderId="86" xfId="0" applyFont="1" applyBorder="1" applyAlignment="1" applyProtection="1">
      <alignment horizontal="left" vertical="center" indent="1"/>
      <protection hidden="1"/>
    </xf>
    <xf numFmtId="0" fontId="15" fillId="0" borderId="89" xfId="0" applyFont="1" applyBorder="1" applyAlignment="1" applyProtection="1">
      <alignment horizontal="center" vertical="center"/>
      <protection hidden="1"/>
    </xf>
    <xf numFmtId="0" fontId="8" fillId="0" borderId="26" xfId="0" applyFont="1" applyFill="1" applyBorder="1" applyAlignment="1" applyProtection="1">
      <alignment horizontal="left" vertical="center" indent="1"/>
      <protection hidden="1"/>
    </xf>
    <xf numFmtId="165" fontId="8" fillId="0" borderId="22" xfId="0" applyNumberFormat="1" applyFont="1" applyFill="1" applyBorder="1" applyAlignment="1" applyProtection="1">
      <alignment vertical="center"/>
      <protection hidden="1"/>
    </xf>
    <xf numFmtId="165" fontId="8" fillId="0" borderId="5" xfId="0" applyNumberFormat="1" applyFont="1" applyFill="1" applyBorder="1" applyAlignment="1" applyProtection="1">
      <alignment vertical="center"/>
      <protection hidden="1"/>
    </xf>
    <xf numFmtId="165" fontId="19" fillId="0" borderId="6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Protection="1">
      <protection hidden="1"/>
    </xf>
    <xf numFmtId="165" fontId="8" fillId="2" borderId="22" xfId="0" applyNumberFormat="1" applyFont="1" applyFill="1" applyBorder="1" applyAlignment="1" applyProtection="1">
      <alignment vertical="center"/>
      <protection locked="0"/>
    </xf>
    <xf numFmtId="165" fontId="8" fillId="2" borderId="5" xfId="0" applyNumberFormat="1" applyFont="1" applyFill="1" applyBorder="1" applyAlignment="1" applyProtection="1">
      <alignment vertical="center"/>
      <protection locked="0"/>
    </xf>
    <xf numFmtId="165" fontId="19" fillId="2" borderId="69" xfId="0" applyNumberFormat="1" applyFont="1" applyFill="1" applyBorder="1" applyAlignment="1" applyProtection="1">
      <alignment horizontal="right" vertical="center"/>
      <protection hidden="1"/>
    </xf>
    <xf numFmtId="0" fontId="15" fillId="0" borderId="69" xfId="0" applyFont="1" applyBorder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165" fontId="20" fillId="2" borderId="66" xfId="0" applyNumberFormat="1" applyFont="1" applyFill="1" applyBorder="1" applyAlignment="1" applyProtection="1">
      <alignment vertical="center"/>
      <protection hidden="1"/>
    </xf>
    <xf numFmtId="165" fontId="20" fillId="2" borderId="67" xfId="0" applyNumberFormat="1" applyFont="1" applyFill="1" applyBorder="1" applyAlignment="1" applyProtection="1">
      <alignment vertical="center"/>
      <protection hidden="1"/>
    </xf>
    <xf numFmtId="165" fontId="20" fillId="2" borderId="68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65" fontId="22" fillId="2" borderId="81" xfId="0" applyNumberFormat="1" applyFont="1" applyFill="1" applyBorder="1" applyAlignment="1" applyProtection="1">
      <alignment vertical="center"/>
      <protection hidden="1"/>
    </xf>
    <xf numFmtId="165" fontId="22" fillId="2" borderId="56" xfId="0" applyNumberFormat="1" applyFont="1" applyFill="1" applyBorder="1" applyAlignment="1" applyProtection="1">
      <alignment vertical="center"/>
      <protection hidden="1"/>
    </xf>
    <xf numFmtId="165" fontId="22" fillId="2" borderId="36" xfId="0" applyNumberFormat="1" applyFont="1" applyFill="1" applyBorder="1" applyAlignment="1" applyProtection="1">
      <alignment vertical="center"/>
      <protection hidden="1"/>
    </xf>
    <xf numFmtId="165" fontId="22" fillId="2" borderId="31" xfId="0" applyNumberFormat="1" applyFont="1" applyFill="1" applyBorder="1" applyAlignment="1" applyProtection="1">
      <alignment vertical="center"/>
      <protection hidden="1"/>
    </xf>
    <xf numFmtId="3" fontId="7" fillId="0" borderId="0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/>
    <xf numFmtId="0" fontId="11" fillId="8" borderId="92" xfId="0" applyFont="1" applyFill="1" applyBorder="1" applyAlignment="1" applyProtection="1">
      <alignment horizontal="center" vertical="center"/>
      <protection hidden="1"/>
    </xf>
    <xf numFmtId="9" fontId="10" fillId="8" borderId="93" xfId="0" applyNumberFormat="1" applyFont="1" applyFill="1" applyBorder="1" applyAlignment="1" applyProtection="1">
      <alignment horizontal="center" vertical="center"/>
      <protection locked="0"/>
    </xf>
    <xf numFmtId="165" fontId="9" fillId="0" borderId="25" xfId="0" applyNumberFormat="1" applyFont="1" applyBorder="1" applyAlignment="1" applyProtection="1">
      <alignment vertical="center"/>
      <protection hidden="1"/>
    </xf>
    <xf numFmtId="165" fontId="9" fillId="0" borderId="26" xfId="0" applyNumberFormat="1" applyFont="1" applyBorder="1" applyAlignment="1" applyProtection="1">
      <alignment vertical="center"/>
      <protection hidden="1"/>
    </xf>
    <xf numFmtId="165" fontId="9" fillId="2" borderId="26" xfId="0" applyNumberFormat="1" applyFont="1" applyFill="1" applyBorder="1" applyAlignment="1" applyProtection="1">
      <alignment vertical="center"/>
      <protection hidden="1"/>
    </xf>
    <xf numFmtId="0" fontId="9" fillId="2" borderId="26" xfId="0" applyFont="1" applyFill="1" applyBorder="1" applyAlignment="1" applyProtection="1">
      <alignment vertical="center"/>
      <protection hidden="1"/>
    </xf>
    <xf numFmtId="0" fontId="9" fillId="2" borderId="94" xfId="0" applyFont="1" applyFill="1" applyBorder="1" applyAlignment="1" applyProtection="1">
      <alignment vertical="center"/>
      <protection hidden="1"/>
    </xf>
    <xf numFmtId="165" fontId="9" fillId="5" borderId="62" xfId="0" applyNumberFormat="1" applyFont="1" applyFill="1" applyBorder="1" applyAlignment="1" applyProtection="1">
      <alignment vertical="center"/>
      <protection hidden="1"/>
    </xf>
    <xf numFmtId="0" fontId="9" fillId="0" borderId="3" xfId="0" applyFont="1" applyBorder="1" applyAlignment="1">
      <alignment vertical="center"/>
    </xf>
    <xf numFmtId="165" fontId="9" fillId="2" borderId="4" xfId="0" applyNumberFormat="1" applyFont="1" applyFill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vertical="center"/>
      <protection hidden="1"/>
    </xf>
    <xf numFmtId="0" fontId="9" fillId="2" borderId="11" xfId="0" applyFont="1" applyFill="1" applyBorder="1" applyAlignment="1" applyProtection="1">
      <alignment vertical="center"/>
      <protection hidden="1"/>
    </xf>
    <xf numFmtId="165" fontId="9" fillId="5" borderId="9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Alignment="1" applyProtection="1">
      <alignment vertical="center"/>
      <protection hidden="1"/>
    </xf>
    <xf numFmtId="164" fontId="23" fillId="0" borderId="0" xfId="0" applyNumberFormat="1" applyFont="1" applyAlignment="1" applyProtection="1">
      <alignment horizontal="left" vertical="center"/>
      <protection hidden="1"/>
    </xf>
    <xf numFmtId="164" fontId="23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3" fontId="23" fillId="0" borderId="0" xfId="0" applyNumberFormat="1" applyFont="1" applyFill="1" applyBorder="1" applyAlignment="1" applyProtection="1">
      <alignment vertical="center"/>
      <protection hidden="1"/>
    </xf>
    <xf numFmtId="165" fontId="8" fillId="2" borderId="52" xfId="0" applyNumberFormat="1" applyFont="1" applyFill="1" applyBorder="1" applyAlignment="1" applyProtection="1">
      <alignment vertical="center"/>
      <protection locked="0"/>
    </xf>
    <xf numFmtId="166" fontId="10" fillId="2" borderId="96" xfId="0" applyNumberFormat="1" applyFont="1" applyFill="1" applyBorder="1" applyAlignment="1" applyProtection="1">
      <alignment horizontal="center" vertical="center"/>
      <protection locked="0"/>
    </xf>
    <xf numFmtId="166" fontId="10" fillId="2" borderId="44" xfId="0" applyNumberFormat="1" applyFont="1" applyFill="1" applyBorder="1" applyAlignment="1" applyProtection="1">
      <alignment horizontal="center" vertical="center"/>
      <protection locked="0"/>
    </xf>
    <xf numFmtId="166" fontId="10" fillId="2" borderId="97" xfId="0" applyNumberFormat="1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right" vertical="center" indent="1"/>
      <protection hidden="1"/>
    </xf>
    <xf numFmtId="165" fontId="2" fillId="5" borderId="32" xfId="0" applyNumberFormat="1" applyFont="1" applyFill="1" applyBorder="1" applyAlignment="1" applyProtection="1">
      <alignment vertical="center"/>
      <protection hidden="1"/>
    </xf>
    <xf numFmtId="165" fontId="2" fillId="5" borderId="2" xfId="0" applyNumberFormat="1" applyFont="1" applyFill="1" applyBorder="1" applyAlignment="1" applyProtection="1">
      <alignment vertical="center"/>
      <protection hidden="1"/>
    </xf>
    <xf numFmtId="165" fontId="2" fillId="5" borderId="30" xfId="0" applyNumberFormat="1" applyFont="1" applyFill="1" applyBorder="1" applyAlignment="1" applyProtection="1">
      <alignment vertical="center"/>
      <protection hidden="1"/>
    </xf>
    <xf numFmtId="165" fontId="2" fillId="5" borderId="36" xfId="0" applyNumberFormat="1" applyFont="1" applyFill="1" applyBorder="1" applyAlignment="1" applyProtection="1">
      <alignment vertical="center"/>
      <protection hidden="1"/>
    </xf>
    <xf numFmtId="165" fontId="2" fillId="5" borderId="31" xfId="0" applyNumberFormat="1" applyFont="1" applyFill="1" applyBorder="1" applyAlignment="1" applyProtection="1">
      <alignment vertical="center"/>
      <protection hidden="1"/>
    </xf>
    <xf numFmtId="165" fontId="28" fillId="2" borderId="35" xfId="0" applyNumberFormat="1" applyFont="1" applyFill="1" applyBorder="1" applyAlignment="1" applyProtection="1">
      <alignment vertical="center"/>
      <protection hidden="1"/>
    </xf>
    <xf numFmtId="165" fontId="28" fillId="2" borderId="39" xfId="0" applyNumberFormat="1" applyFont="1" applyFill="1" applyBorder="1" applyAlignment="1" applyProtection="1">
      <alignment vertical="center"/>
      <protection hidden="1"/>
    </xf>
    <xf numFmtId="165" fontId="28" fillId="2" borderId="61" xfId="0" applyNumberFormat="1" applyFont="1" applyFill="1" applyBorder="1" applyAlignment="1" applyProtection="1">
      <alignment vertical="center"/>
      <protection hidden="1"/>
    </xf>
    <xf numFmtId="165" fontId="28" fillId="0" borderId="10" xfId="0" applyNumberFormat="1" applyFont="1" applyBorder="1" applyAlignment="1" applyProtection="1">
      <alignment vertical="center"/>
      <protection hidden="1"/>
    </xf>
    <xf numFmtId="165" fontId="28" fillId="0" borderId="38" xfId="0" applyNumberFormat="1" applyFont="1" applyBorder="1" applyAlignment="1" applyProtection="1">
      <alignment vertical="center"/>
      <protection hidden="1"/>
    </xf>
    <xf numFmtId="165" fontId="28" fillId="0" borderId="60" xfId="0" applyNumberFormat="1" applyFont="1" applyBorder="1" applyAlignment="1" applyProtection="1">
      <alignment vertical="center"/>
      <protection hidden="1"/>
    </xf>
    <xf numFmtId="165" fontId="28" fillId="5" borderId="60" xfId="0" applyNumberFormat="1" applyFont="1" applyFill="1" applyBorder="1" applyAlignment="1" applyProtection="1">
      <alignment vertical="center"/>
      <protection hidden="1"/>
    </xf>
    <xf numFmtId="165" fontId="28" fillId="0" borderId="35" xfId="0" applyNumberFormat="1" applyFont="1" applyBorder="1" applyAlignment="1" applyProtection="1">
      <alignment vertical="center"/>
      <protection hidden="1"/>
    </xf>
    <xf numFmtId="165" fontId="28" fillId="0" borderId="22" xfId="0" applyNumberFormat="1" applyFont="1" applyBorder="1" applyAlignment="1" applyProtection="1">
      <alignment vertical="center"/>
      <protection hidden="1"/>
    </xf>
    <xf numFmtId="165" fontId="28" fillId="0" borderId="5" xfId="0" applyNumberFormat="1" applyFont="1" applyBorder="1" applyAlignment="1" applyProtection="1">
      <alignment vertical="center"/>
      <protection hidden="1"/>
    </xf>
    <xf numFmtId="0" fontId="12" fillId="2" borderId="62" xfId="0" applyFont="1" applyFill="1" applyBorder="1" applyAlignment="1" applyProtection="1">
      <alignment horizontal="left" vertical="center" indent="1"/>
      <protection hidden="1"/>
    </xf>
    <xf numFmtId="165" fontId="12" fillId="2" borderId="45" xfId="0" applyNumberFormat="1" applyFont="1" applyFill="1" applyBorder="1" applyAlignment="1" applyProtection="1">
      <alignment vertical="center"/>
      <protection hidden="1"/>
    </xf>
    <xf numFmtId="165" fontId="12" fillId="2" borderId="70" xfId="0" applyNumberFormat="1" applyFont="1" applyFill="1" applyBorder="1" applyAlignment="1" applyProtection="1">
      <alignment vertical="center"/>
      <protection hidden="1"/>
    </xf>
    <xf numFmtId="165" fontId="12" fillId="2" borderId="71" xfId="0" applyNumberFormat="1" applyFont="1" applyFill="1" applyBorder="1" applyAlignment="1" applyProtection="1">
      <alignment vertical="center"/>
      <protection hidden="1"/>
    </xf>
    <xf numFmtId="165" fontId="28" fillId="0" borderId="87" xfId="0" applyNumberFormat="1" applyFont="1" applyBorder="1" applyAlignment="1" applyProtection="1">
      <alignment vertical="center"/>
      <protection hidden="1"/>
    </xf>
    <xf numFmtId="165" fontId="28" fillId="0" borderId="88" xfId="0" applyNumberFormat="1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4" fillId="0" borderId="42" xfId="0" applyFont="1" applyBorder="1" applyAlignment="1" applyProtection="1">
      <alignment horizontal="left" vertical="center"/>
      <protection hidden="1"/>
    </xf>
    <xf numFmtId="0" fontId="8" fillId="2" borderId="3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51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8" fillId="2" borderId="65" xfId="0" applyFont="1" applyFill="1" applyBorder="1" applyAlignment="1" applyProtection="1">
      <alignment horizontal="center" vertical="center"/>
      <protection hidden="1"/>
    </xf>
    <xf numFmtId="0" fontId="8" fillId="8" borderId="91" xfId="0" applyFont="1" applyFill="1" applyBorder="1" applyAlignment="1" applyProtection="1">
      <alignment horizontal="center" vertical="center"/>
      <protection hidden="1"/>
    </xf>
    <xf numFmtId="0" fontId="8" fillId="8" borderId="49" xfId="0" applyFont="1" applyFill="1" applyBorder="1" applyAlignment="1" applyProtection="1">
      <alignment horizontal="center" vertical="center"/>
      <protection hidden="1"/>
    </xf>
    <xf numFmtId="0" fontId="8" fillId="8" borderId="50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25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6" borderId="90" xfId="0" applyFont="1" applyFill="1" applyBorder="1" applyAlignment="1" applyProtection="1">
      <alignment horizontal="center" vertical="center" wrapText="1"/>
      <protection hidden="1"/>
    </xf>
    <xf numFmtId="0" fontId="8" fillId="6" borderId="23" xfId="0" applyFont="1" applyFill="1" applyBorder="1" applyAlignment="1" applyProtection="1">
      <alignment horizontal="center" vertical="center" wrapText="1"/>
      <protection hidden="1"/>
    </xf>
    <xf numFmtId="0" fontId="8" fillId="6" borderId="75" xfId="0" applyFont="1" applyFill="1" applyBorder="1" applyAlignment="1" applyProtection="1">
      <alignment horizontal="center" vertical="center"/>
      <protection hidden="1"/>
    </xf>
    <xf numFmtId="165" fontId="31" fillId="0" borderId="42" xfId="0" applyNumberFormat="1" applyFont="1" applyBorder="1" applyAlignment="1" applyProtection="1">
      <alignment horizontal="right" vertical="center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27" xfId="0" applyFont="1" applyFill="1" applyBorder="1" applyAlignment="1" applyProtection="1">
      <alignment horizontal="center" vertical="center"/>
      <protection hidden="1"/>
    </xf>
    <xf numFmtId="0" fontId="8" fillId="2" borderId="52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38" xfId="0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0" fontId="8" fillId="7" borderId="9" xfId="0" applyFont="1" applyFill="1" applyBorder="1" applyAlignment="1" applyProtection="1">
      <alignment horizontal="center" vertical="center" wrapText="1"/>
      <protection hidden="1"/>
    </xf>
    <xf numFmtId="0" fontId="8" fillId="7" borderId="19" xfId="0" applyFont="1" applyFill="1" applyBorder="1" applyAlignment="1" applyProtection="1">
      <alignment horizontal="center" vertical="center" wrapText="1"/>
      <protection hidden="1"/>
    </xf>
    <xf numFmtId="0" fontId="8" fillId="7" borderId="18" xfId="0" applyFont="1" applyFill="1" applyBorder="1" applyAlignment="1" applyProtection="1">
      <alignment horizontal="center" vertical="center" wrapText="1"/>
      <protection hidden="1"/>
    </xf>
    <xf numFmtId="0" fontId="8" fillId="2" borderId="74" xfId="0" applyFont="1" applyFill="1" applyBorder="1" applyAlignment="1" applyProtection="1">
      <alignment horizontal="left" vertical="center" indent="1"/>
      <protection hidden="1"/>
    </xf>
    <xf numFmtId="0" fontId="8" fillId="2" borderId="52" xfId="0" applyFont="1" applyFill="1" applyBorder="1" applyAlignment="1" applyProtection="1">
      <alignment horizontal="left" vertical="center" indent="1"/>
      <protection hidden="1"/>
    </xf>
    <xf numFmtId="0" fontId="18" fillId="0" borderId="58" xfId="0" applyFont="1" applyBorder="1" applyAlignment="1" applyProtection="1">
      <alignment horizontal="left" vertical="center"/>
      <protection hidden="1"/>
    </xf>
    <xf numFmtId="0" fontId="25" fillId="3" borderId="57" xfId="0" applyFont="1" applyFill="1" applyBorder="1" applyAlignment="1" applyProtection="1">
      <alignment horizontal="center" vertical="center"/>
      <protection hidden="1"/>
    </xf>
    <xf numFmtId="0" fontId="25" fillId="3" borderId="82" xfId="0" applyFont="1" applyFill="1" applyBorder="1" applyAlignment="1" applyProtection="1">
      <alignment horizontal="center" vertical="center"/>
      <protection hidden="1"/>
    </xf>
    <xf numFmtId="0" fontId="13" fillId="9" borderId="36" xfId="0" applyFont="1" applyFill="1" applyBorder="1" applyAlignment="1" applyProtection="1">
      <alignment horizontal="left" vertical="center" indent="1"/>
      <protection hidden="1"/>
    </xf>
    <xf numFmtId="0" fontId="13" fillId="9" borderId="2" xfId="0" applyFont="1" applyFill="1" applyBorder="1" applyAlignment="1" applyProtection="1">
      <alignment horizontal="left" vertical="center" indent="1"/>
      <protection hidden="1"/>
    </xf>
    <xf numFmtId="0" fontId="22" fillId="2" borderId="29" xfId="0" applyFont="1" applyFill="1" applyBorder="1" applyAlignment="1" applyProtection="1">
      <alignment horizontal="left" vertical="center" indent="1"/>
      <protection hidden="1"/>
    </xf>
    <xf numFmtId="0" fontId="22" fillId="2" borderId="81" xfId="0" applyFont="1" applyFill="1" applyBorder="1" applyAlignment="1" applyProtection="1">
      <alignment horizontal="left" vertical="center" indent="1"/>
      <protection hidden="1"/>
    </xf>
    <xf numFmtId="0" fontId="20" fillId="2" borderId="73" xfId="0" applyFont="1" applyFill="1" applyBorder="1" applyAlignment="1" applyProtection="1">
      <alignment horizontal="left" vertical="center" indent="1"/>
      <protection hidden="1"/>
    </xf>
    <xf numFmtId="0" fontId="20" fillId="2" borderId="66" xfId="0" applyFont="1" applyFill="1" applyBorder="1" applyAlignment="1" applyProtection="1">
      <alignment horizontal="left" vertical="center" indent="1"/>
      <protection hidden="1"/>
    </xf>
    <xf numFmtId="3" fontId="27" fillId="2" borderId="54" xfId="0" applyNumberFormat="1" applyFont="1" applyFill="1" applyBorder="1" applyAlignment="1" applyProtection="1">
      <alignment horizontal="center" vertical="center" textRotation="90" wrapText="1"/>
      <protection hidden="1"/>
    </xf>
    <xf numFmtId="3" fontId="27" fillId="2" borderId="55" xfId="0" applyNumberFormat="1" applyFont="1" applyFill="1" applyBorder="1" applyAlignment="1" applyProtection="1">
      <alignment horizontal="center" vertical="center" textRotation="90" wrapText="1"/>
      <protection hidden="1"/>
    </xf>
    <xf numFmtId="3" fontId="27" fillId="2" borderId="72" xfId="0" applyNumberFormat="1" applyFont="1" applyFill="1" applyBorder="1" applyAlignment="1" applyProtection="1">
      <alignment horizontal="center" vertical="center" textRotation="90" wrapText="1"/>
      <protection hidden="1"/>
    </xf>
    <xf numFmtId="3" fontId="26" fillId="2" borderId="54" xfId="0" applyNumberFormat="1" applyFont="1" applyFill="1" applyBorder="1" applyAlignment="1" applyProtection="1">
      <alignment horizontal="center" vertical="center" textRotation="90" wrapText="1"/>
      <protection hidden="1"/>
    </xf>
    <xf numFmtId="3" fontId="26" fillId="2" borderId="55" xfId="0" applyNumberFormat="1" applyFont="1" applyFill="1" applyBorder="1" applyAlignment="1" applyProtection="1">
      <alignment horizontal="center" vertical="center" textRotation="90" wrapText="1"/>
      <protection hidden="1"/>
    </xf>
    <xf numFmtId="3" fontId="26" fillId="2" borderId="72" xfId="0" applyNumberFormat="1" applyFont="1" applyFill="1" applyBorder="1" applyAlignment="1" applyProtection="1">
      <alignment horizontal="center" vertical="center" textRotation="90" wrapText="1"/>
      <protection hidden="1"/>
    </xf>
    <xf numFmtId="0" fontId="18" fillId="0" borderId="42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11">
    <dxf>
      <font>
        <color rgb="FFFF0000"/>
      </font>
    </dxf>
    <dxf>
      <fill>
        <patternFill>
          <bgColor rgb="FFFFFFCC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99"/>
      <color rgb="FF0000CC"/>
      <color rgb="FFFFFFCC"/>
      <color rgb="FF666699"/>
      <color rgb="FFDAEEF3"/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rgbClr val="002060"/>
                </a:solidFill>
              </a:rPr>
              <a:t>Chiffres d'affaires mensuels ttc </a:t>
            </a:r>
            <a:r>
              <a:rPr lang="fr-FR" sz="1000" b="1">
                <a:solidFill>
                  <a:srgbClr val="002060"/>
                </a:solidFill>
              </a:rPr>
              <a:t>(K€)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Ventes!$B$6:$B$17</c:f>
              <c:numCache>
                <c:formatCode>mmmm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Ventes!$J$6:$J$17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1-4074-8993-49E3AFAC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70440"/>
        <c:axId val="176170832"/>
      </c:barChart>
      <c:dateAx>
        <c:axId val="176170440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170832"/>
        <c:crosses val="autoZero"/>
        <c:auto val="1"/>
        <c:lblOffset val="100"/>
        <c:baseTimeUnit val="months"/>
      </c:dateAx>
      <c:valAx>
        <c:axId val="176170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617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1">
                <a:solidFill>
                  <a:srgbClr val="002060"/>
                </a:solidFill>
              </a:rPr>
              <a:t>Encaissements mensuels prévisionnels </a:t>
            </a:r>
            <a:r>
              <a:rPr lang="fr-FR" sz="1000" b="1" i="1">
                <a:solidFill>
                  <a:srgbClr val="002060"/>
                </a:solidFill>
              </a:rPr>
              <a:t>(K€)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Ventes!$T$6:$T$22</c:f>
              <c:numCache>
                <c:formatCode>mmmm</c:formatCode>
                <c:ptCount val="17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</c:numCache>
            </c:numRef>
          </c:cat>
          <c:val>
            <c:numRef>
              <c:f>Ventes!$S$6:$S$22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43DA-BA36-5299C039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71616"/>
        <c:axId val="176172008"/>
      </c:barChart>
      <c:dateAx>
        <c:axId val="176171616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172008"/>
        <c:crosses val="autoZero"/>
        <c:auto val="1"/>
        <c:lblOffset val="100"/>
        <c:baseTimeUnit val="months"/>
      </c:dateAx>
      <c:valAx>
        <c:axId val="1761720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61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rgbClr val="002060"/>
                </a:solidFill>
              </a:rPr>
              <a:t>Achats mensuels ttc </a:t>
            </a:r>
            <a:r>
              <a:rPr lang="fr-FR" sz="1000" b="1">
                <a:solidFill>
                  <a:srgbClr val="002060"/>
                </a:solidFill>
              </a:rPr>
              <a:t>(K€)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Achats!$B$6:$B$17</c:f>
              <c:numCache>
                <c:formatCode>mmmm</c:formatCode>
                <c:ptCount val="12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</c:numCache>
            </c:numRef>
          </c:cat>
          <c:val>
            <c:numRef>
              <c:f>Achats!$K$6:$K$17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7-4922-A714-7BC5AC8A5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1"/>
        <c:overlap val="-27"/>
        <c:axId val="176172792"/>
        <c:axId val="176173184"/>
      </c:barChart>
      <c:dateAx>
        <c:axId val="176172792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173184"/>
        <c:crosses val="autoZero"/>
        <c:auto val="1"/>
        <c:lblOffset val="100"/>
        <c:baseTimeUnit val="months"/>
      </c:dateAx>
      <c:valAx>
        <c:axId val="1761731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617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1">
                <a:solidFill>
                  <a:srgbClr val="002060"/>
                </a:solidFill>
              </a:rPr>
              <a:t>Paiements mensuels prévisionnels </a:t>
            </a:r>
            <a:r>
              <a:rPr lang="fr-FR" sz="1000" b="1" i="1">
                <a:solidFill>
                  <a:srgbClr val="002060"/>
                </a:solidFill>
              </a:rPr>
              <a:t>(K€)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Achats!$U$6:$U$22</c:f>
              <c:numCache>
                <c:formatCode>mmmm</c:formatCode>
                <c:ptCount val="17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</c:numCache>
            </c:numRef>
          </c:cat>
          <c:val>
            <c:numRef>
              <c:f>Achats!$T$6:$T$22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5-4C96-BC68-509B8B2D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105832"/>
        <c:axId val="177106224"/>
      </c:barChart>
      <c:dateAx>
        <c:axId val="177105832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106224"/>
        <c:crosses val="autoZero"/>
        <c:auto val="1"/>
        <c:lblOffset val="100"/>
        <c:baseTimeUnit val="months"/>
      </c:dateAx>
      <c:valAx>
        <c:axId val="177106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7105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1">
                <a:solidFill>
                  <a:srgbClr val="002060"/>
                </a:solidFill>
              </a:rPr>
              <a:t>Trésorerie prévisionnelle fin de mois </a:t>
            </a:r>
            <a:r>
              <a:rPr lang="fr-FR" sz="1000" b="1" i="1">
                <a:solidFill>
                  <a:srgbClr val="002060"/>
                </a:solidFill>
              </a:rPr>
              <a:t>(K€)</a:t>
            </a:r>
            <a:endParaRPr lang="fr-FR" sz="1200" b="1" i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\ ##0&quot; 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1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Trésorerie!$D$2:$U$2</c:f>
              <c:numCache>
                <c:formatCode>mmm</c:formatCode>
                <c:ptCount val="18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</c:numCache>
            </c:numRef>
          </c:cat>
          <c:val>
            <c:numRef>
              <c:f>Trésorerie!$D$40:$U$40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F-4FC7-AEE7-A9AF737C5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"/>
        <c:axId val="177107008"/>
        <c:axId val="177107400"/>
      </c:barChart>
      <c:dateAx>
        <c:axId val="177107008"/>
        <c:scaling>
          <c:orientation val="minMax"/>
        </c:scaling>
        <c:delete val="1"/>
        <c:axPos val="b"/>
        <c:numFmt formatCode="mmmm" sourceLinked="0"/>
        <c:majorTickMark val="out"/>
        <c:minorTickMark val="none"/>
        <c:tickLblPos val="nextTo"/>
        <c:crossAx val="177107400"/>
        <c:crosses val="autoZero"/>
        <c:auto val="1"/>
        <c:lblOffset val="100"/>
        <c:baseTimeUnit val="months"/>
      </c:dateAx>
      <c:valAx>
        <c:axId val="17710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10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8</xdr:col>
      <xdr:colOff>295275</xdr:colOff>
      <xdr:row>42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24</xdr:row>
      <xdr:rowOff>9525</xdr:rowOff>
    </xdr:from>
    <xdr:to>
      <xdr:col>16</xdr:col>
      <xdr:colOff>762000</xdr:colOff>
      <xdr:row>42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9525</xdr:rowOff>
    </xdr:from>
    <xdr:to>
      <xdr:col>8</xdr:col>
      <xdr:colOff>228600</xdr:colOff>
      <xdr:row>42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24</xdr:row>
      <xdr:rowOff>19050</xdr:rowOff>
    </xdr:from>
    <xdr:to>
      <xdr:col>17</xdr:col>
      <xdr:colOff>714375</xdr:colOff>
      <xdr:row>42</xdr:row>
      <xdr:rowOff>28575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</xdr:row>
      <xdr:rowOff>0</xdr:rowOff>
    </xdr:from>
    <xdr:to>
      <xdr:col>16</xdr:col>
      <xdr:colOff>304802</xdr:colOff>
      <xdr:row>61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3"/>
  <sheetViews>
    <sheetView showGridLines="0" showRowColHeaders="0" tabSelected="1" zoomScaleNormal="100" workbookViewId="0">
      <pane ySplit="5" topLeftCell="A6" activePane="bottomLeft" state="frozenSplit"/>
      <selection pane="bottomLeft" activeCell="B2" sqref="B2:D2"/>
    </sheetView>
  </sheetViews>
  <sheetFormatPr baseColWidth="10" defaultColWidth="11.44140625" defaultRowHeight="13.8" x14ac:dyDescent="0.3"/>
  <cols>
    <col min="1" max="1" width="1.6640625" style="5" customWidth="1"/>
    <col min="2" max="2" width="12.33203125" style="5" customWidth="1"/>
    <col min="3" max="7" width="10.6640625" style="5" customWidth="1"/>
    <col min="8" max="8" width="11.44140625" style="5"/>
    <col min="9" max="9" width="10.6640625" style="5" customWidth="1"/>
    <col min="10" max="10" width="1.6640625" style="195" customWidth="1"/>
    <col min="11" max="17" width="11.6640625" style="5" customWidth="1"/>
    <col min="18" max="18" width="8.6640625" style="5" customWidth="1"/>
    <col min="19" max="19" width="7.6640625" style="212" customWidth="1"/>
    <col min="20" max="20" width="9.109375" style="212" bestFit="1" customWidth="1"/>
    <col min="21" max="16384" width="11.44140625" style="5"/>
  </cols>
  <sheetData>
    <row r="1" spans="2:20" s="4" customFormat="1" ht="6" customHeight="1" x14ac:dyDescent="0.25">
      <c r="J1" s="1"/>
      <c r="S1" s="104"/>
      <c r="T1" s="104"/>
    </row>
    <row r="2" spans="2:20" s="4" customFormat="1" ht="20.100000000000001" customHeight="1" x14ac:dyDescent="0.25">
      <c r="B2" s="241" t="s">
        <v>31</v>
      </c>
      <c r="C2" s="241"/>
      <c r="D2" s="241"/>
      <c r="E2" s="2"/>
      <c r="F2" s="2"/>
      <c r="G2" s="262" t="s">
        <v>70</v>
      </c>
      <c r="H2" s="262"/>
      <c r="I2" s="262"/>
      <c r="J2" s="191"/>
      <c r="K2" s="289" t="str">
        <f>IF(R5&gt;0," indiquer le % de ventes par condition de réglement"," ")</f>
        <v xml:space="preserve"> indiquer le % de ventes par condition de réglement</v>
      </c>
      <c r="L2" s="289"/>
      <c r="M2" s="289"/>
      <c r="N2" s="289"/>
      <c r="O2" s="262" t="s">
        <v>70</v>
      </c>
      <c r="P2" s="262"/>
      <c r="Q2" s="262"/>
      <c r="S2" s="104"/>
      <c r="T2" s="104"/>
    </row>
    <row r="3" spans="2:20" s="4" customFormat="1" ht="20.100000000000001" customHeight="1" x14ac:dyDescent="0.25">
      <c r="B3" s="256" t="s">
        <v>15</v>
      </c>
      <c r="C3" s="253" t="s">
        <v>16</v>
      </c>
      <c r="D3" s="242" t="s">
        <v>25</v>
      </c>
      <c r="E3" s="243"/>
      <c r="F3" s="243"/>
      <c r="G3" s="244"/>
      <c r="H3" s="242" t="s">
        <v>19</v>
      </c>
      <c r="I3" s="259" t="s">
        <v>17</v>
      </c>
      <c r="J3" s="192"/>
      <c r="K3" s="248" t="s">
        <v>26</v>
      </c>
      <c r="L3" s="249"/>
      <c r="M3" s="249"/>
      <c r="N3" s="249"/>
      <c r="O3" s="249"/>
      <c r="P3" s="249"/>
      <c r="Q3" s="250"/>
      <c r="R3" s="20" t="s">
        <v>24</v>
      </c>
      <c r="S3" s="104"/>
      <c r="T3" s="104"/>
    </row>
    <row r="4" spans="2:20" s="4" customFormat="1" ht="20.100000000000001" customHeight="1" x14ac:dyDescent="0.25">
      <c r="B4" s="257"/>
      <c r="C4" s="254"/>
      <c r="D4" s="245"/>
      <c r="E4" s="246"/>
      <c r="F4" s="246"/>
      <c r="G4" s="247"/>
      <c r="H4" s="251"/>
      <c r="I4" s="260"/>
      <c r="J4" s="192"/>
      <c r="K4" s="196" t="s">
        <v>20</v>
      </c>
      <c r="L4" s="53" t="s">
        <v>23</v>
      </c>
      <c r="M4" s="53" t="s">
        <v>21</v>
      </c>
      <c r="N4" s="54" t="s">
        <v>22</v>
      </c>
      <c r="O4" s="54" t="s">
        <v>28</v>
      </c>
      <c r="P4" s="54" t="s">
        <v>29</v>
      </c>
      <c r="Q4" s="55" t="s">
        <v>18</v>
      </c>
      <c r="R4" s="20"/>
      <c r="S4" s="104"/>
      <c r="T4" s="104"/>
    </row>
    <row r="5" spans="2:20" s="4" customFormat="1" ht="20.100000000000001" customHeight="1" x14ac:dyDescent="0.25">
      <c r="B5" s="258"/>
      <c r="C5" s="255"/>
      <c r="D5" s="215">
        <v>0</v>
      </c>
      <c r="E5" s="216">
        <v>2.1000000000000001E-2</v>
      </c>
      <c r="F5" s="216">
        <v>0.1</v>
      </c>
      <c r="G5" s="217">
        <v>0.2</v>
      </c>
      <c r="H5" s="252"/>
      <c r="I5" s="261"/>
      <c r="J5" s="193"/>
      <c r="K5" s="197"/>
      <c r="L5" s="58"/>
      <c r="M5" s="58"/>
      <c r="N5" s="58"/>
      <c r="O5" s="58"/>
      <c r="P5" s="58"/>
      <c r="Q5" s="37">
        <f t="shared" ref="Q5:Q23" si="0">SUM(K5:P5)</f>
        <v>0</v>
      </c>
      <c r="R5" s="59">
        <f>100%-Q5</f>
        <v>1</v>
      </c>
      <c r="S5" s="240" t="str">
        <f>IF(Q5&gt;100%,"erreur"," ")</f>
        <v xml:space="preserve"> </v>
      </c>
      <c r="T5" s="104"/>
    </row>
    <row r="6" spans="2:20" s="4" customFormat="1" ht="20.100000000000001" customHeight="1" x14ac:dyDescent="0.25">
      <c r="B6" s="61">
        <v>43496</v>
      </c>
      <c r="C6" s="9"/>
      <c r="D6" s="10"/>
      <c r="E6" s="11"/>
      <c r="F6" s="11"/>
      <c r="G6" s="30">
        <f t="shared" ref="G6:G17" si="1">C6-D6-E6-F6</f>
        <v>0</v>
      </c>
      <c r="H6" s="26">
        <f t="shared" ref="H6:H17" si="2">(D6*$D$5)+(E6*$E$5)+(F6*$F$5)+(G6*$G$5)</f>
        <v>0</v>
      </c>
      <c r="I6" s="38">
        <f t="shared" ref="I6:I17" si="3">(D6*(1+$D$5))+(E6*(1+$E$5))+(F6*(1+$F$5))+(G6*(1+$G$5))</f>
        <v>0</v>
      </c>
      <c r="J6" s="213">
        <f>I6/1000</f>
        <v>0</v>
      </c>
      <c r="K6" s="198">
        <f t="shared" ref="K6:K17" si="4">I6*$K$5</f>
        <v>0</v>
      </c>
      <c r="L6" s="29"/>
      <c r="M6" s="29"/>
      <c r="N6" s="29"/>
      <c r="O6" s="29"/>
      <c r="P6" s="46"/>
      <c r="Q6" s="38">
        <f t="shared" si="0"/>
        <v>0</v>
      </c>
      <c r="R6" s="60">
        <f t="shared" ref="R6:R17" si="5">(K6+L7+M8+N9+O10+P11)-I6</f>
        <v>0</v>
      </c>
      <c r="S6" s="209">
        <f>Q6/1000</f>
        <v>0</v>
      </c>
      <c r="T6" s="210">
        <f t="shared" ref="T6:T17" si="6">B6</f>
        <v>43496</v>
      </c>
    </row>
    <row r="7" spans="2:20" s="4" customFormat="1" ht="20.100000000000001" customHeight="1" x14ac:dyDescent="0.25">
      <c r="B7" s="41">
        <f t="shared" ref="B7:B17" si="7">IF(ISBLANK($B$6)," ",EOMONTH(B6,1))</f>
        <v>43524</v>
      </c>
      <c r="C7" s="12"/>
      <c r="D7" s="13"/>
      <c r="E7" s="14"/>
      <c r="F7" s="14"/>
      <c r="G7" s="31">
        <f t="shared" si="1"/>
        <v>0</v>
      </c>
      <c r="H7" s="27">
        <f t="shared" si="2"/>
        <v>0</v>
      </c>
      <c r="I7" s="39">
        <f t="shared" si="3"/>
        <v>0</v>
      </c>
      <c r="J7" s="213">
        <f>I7/1000</f>
        <v>0</v>
      </c>
      <c r="K7" s="199">
        <f t="shared" si="4"/>
        <v>0</v>
      </c>
      <c r="L7" s="47">
        <f t="shared" ref="L7:L18" si="8">I6*$L$5</f>
        <v>0</v>
      </c>
      <c r="M7" s="23"/>
      <c r="N7" s="23"/>
      <c r="O7" s="23"/>
      <c r="P7" s="25"/>
      <c r="Q7" s="39">
        <f t="shared" si="0"/>
        <v>0</v>
      </c>
      <c r="R7" s="60">
        <f t="shared" si="5"/>
        <v>0</v>
      </c>
      <c r="S7" s="209">
        <f t="shared" ref="S7:S22" si="9">Q7/1000</f>
        <v>0</v>
      </c>
      <c r="T7" s="210">
        <f t="shared" si="6"/>
        <v>43524</v>
      </c>
    </row>
    <row r="8" spans="2:20" s="4" customFormat="1" ht="20.100000000000001" customHeight="1" x14ac:dyDescent="0.25">
      <c r="B8" s="41">
        <f t="shared" si="7"/>
        <v>43555</v>
      </c>
      <c r="C8" s="15"/>
      <c r="D8" s="13"/>
      <c r="E8" s="14"/>
      <c r="F8" s="14"/>
      <c r="G8" s="31">
        <f t="shared" si="1"/>
        <v>0</v>
      </c>
      <c r="H8" s="27">
        <f t="shared" si="2"/>
        <v>0</v>
      </c>
      <c r="I8" s="39">
        <f t="shared" si="3"/>
        <v>0</v>
      </c>
      <c r="J8" s="213">
        <f t="shared" ref="J8:J17" si="10">I8/1000</f>
        <v>0</v>
      </c>
      <c r="K8" s="199">
        <f t="shared" si="4"/>
        <v>0</v>
      </c>
      <c r="L8" s="47">
        <f t="shared" si="8"/>
        <v>0</v>
      </c>
      <c r="M8" s="47">
        <f t="shared" ref="M8:M19" si="11">I6*$M$5</f>
        <v>0</v>
      </c>
      <c r="N8" s="23"/>
      <c r="O8" s="23"/>
      <c r="P8" s="25"/>
      <c r="Q8" s="39">
        <f t="shared" si="0"/>
        <v>0</v>
      </c>
      <c r="R8" s="60">
        <f t="shared" si="5"/>
        <v>0</v>
      </c>
      <c r="S8" s="209">
        <f t="shared" si="9"/>
        <v>0</v>
      </c>
      <c r="T8" s="210">
        <f t="shared" si="6"/>
        <v>43555</v>
      </c>
    </row>
    <row r="9" spans="2:20" s="4" customFormat="1" ht="20.100000000000001" customHeight="1" x14ac:dyDescent="0.25">
      <c r="B9" s="41">
        <f t="shared" si="7"/>
        <v>43585</v>
      </c>
      <c r="C9" s="12"/>
      <c r="D9" s="13"/>
      <c r="E9" s="14"/>
      <c r="F9" s="14"/>
      <c r="G9" s="31">
        <f t="shared" si="1"/>
        <v>0</v>
      </c>
      <c r="H9" s="27">
        <f t="shared" si="2"/>
        <v>0</v>
      </c>
      <c r="I9" s="39">
        <f t="shared" si="3"/>
        <v>0</v>
      </c>
      <c r="J9" s="213">
        <f t="shared" si="10"/>
        <v>0</v>
      </c>
      <c r="K9" s="199">
        <f t="shared" si="4"/>
        <v>0</v>
      </c>
      <c r="L9" s="47">
        <f t="shared" si="8"/>
        <v>0</v>
      </c>
      <c r="M9" s="47">
        <f t="shared" si="11"/>
        <v>0</v>
      </c>
      <c r="N9" s="47">
        <f t="shared" ref="N9:N20" si="12">I6*$N$5</f>
        <v>0</v>
      </c>
      <c r="O9" s="23"/>
      <c r="P9" s="25"/>
      <c r="Q9" s="39">
        <f t="shared" si="0"/>
        <v>0</v>
      </c>
      <c r="R9" s="60">
        <f t="shared" si="5"/>
        <v>0</v>
      </c>
      <c r="S9" s="209">
        <f t="shared" si="9"/>
        <v>0</v>
      </c>
      <c r="T9" s="210">
        <f t="shared" si="6"/>
        <v>43585</v>
      </c>
    </row>
    <row r="10" spans="2:20" s="4" customFormat="1" ht="20.100000000000001" customHeight="1" x14ac:dyDescent="0.25">
      <c r="B10" s="41">
        <f t="shared" si="7"/>
        <v>43616</v>
      </c>
      <c r="C10" s="12"/>
      <c r="D10" s="13"/>
      <c r="E10" s="14"/>
      <c r="F10" s="14"/>
      <c r="G10" s="31">
        <f t="shared" si="1"/>
        <v>0</v>
      </c>
      <c r="H10" s="27">
        <f t="shared" si="2"/>
        <v>0</v>
      </c>
      <c r="I10" s="39">
        <f t="shared" si="3"/>
        <v>0</v>
      </c>
      <c r="J10" s="213">
        <f t="shared" si="10"/>
        <v>0</v>
      </c>
      <c r="K10" s="199">
        <f t="shared" si="4"/>
        <v>0</v>
      </c>
      <c r="L10" s="47">
        <f t="shared" si="8"/>
        <v>0</v>
      </c>
      <c r="M10" s="47">
        <f t="shared" si="11"/>
        <v>0</v>
      </c>
      <c r="N10" s="47">
        <f t="shared" si="12"/>
        <v>0</v>
      </c>
      <c r="O10" s="47">
        <f t="shared" ref="O10:O21" si="13">I6*$O$5</f>
        <v>0</v>
      </c>
      <c r="P10" s="25"/>
      <c r="Q10" s="39">
        <f t="shared" si="0"/>
        <v>0</v>
      </c>
      <c r="R10" s="60">
        <f t="shared" si="5"/>
        <v>0</v>
      </c>
      <c r="S10" s="209">
        <f t="shared" si="9"/>
        <v>0</v>
      </c>
      <c r="T10" s="210">
        <f t="shared" si="6"/>
        <v>43616</v>
      </c>
    </row>
    <row r="11" spans="2:20" s="4" customFormat="1" ht="20.100000000000001" customHeight="1" x14ac:dyDescent="0.25">
      <c r="B11" s="42">
        <f t="shared" si="7"/>
        <v>43646</v>
      </c>
      <c r="C11" s="16"/>
      <c r="D11" s="13"/>
      <c r="E11" s="14"/>
      <c r="F11" s="14"/>
      <c r="G11" s="31">
        <f t="shared" si="1"/>
        <v>0</v>
      </c>
      <c r="H11" s="27">
        <f t="shared" si="2"/>
        <v>0</v>
      </c>
      <c r="I11" s="39">
        <f t="shared" si="3"/>
        <v>0</v>
      </c>
      <c r="J11" s="213">
        <f t="shared" si="10"/>
        <v>0</v>
      </c>
      <c r="K11" s="199">
        <f t="shared" si="4"/>
        <v>0</v>
      </c>
      <c r="L11" s="47">
        <f t="shared" si="8"/>
        <v>0</v>
      </c>
      <c r="M11" s="47">
        <f t="shared" si="11"/>
        <v>0</v>
      </c>
      <c r="N11" s="47">
        <f t="shared" si="12"/>
        <v>0</v>
      </c>
      <c r="O11" s="47">
        <f t="shared" si="13"/>
        <v>0</v>
      </c>
      <c r="P11" s="48">
        <f t="shared" ref="P11:P22" si="14">I6*$P$5</f>
        <v>0</v>
      </c>
      <c r="Q11" s="39">
        <f t="shared" si="0"/>
        <v>0</v>
      </c>
      <c r="R11" s="60">
        <f t="shared" si="5"/>
        <v>0</v>
      </c>
      <c r="S11" s="209">
        <f t="shared" si="9"/>
        <v>0</v>
      </c>
      <c r="T11" s="210">
        <f t="shared" si="6"/>
        <v>43646</v>
      </c>
    </row>
    <row r="12" spans="2:20" s="4" customFormat="1" ht="20.100000000000001" customHeight="1" x14ac:dyDescent="0.25">
      <c r="B12" s="41">
        <f t="shared" si="7"/>
        <v>43677</v>
      </c>
      <c r="C12" s="12"/>
      <c r="D12" s="13"/>
      <c r="E12" s="14"/>
      <c r="F12" s="14"/>
      <c r="G12" s="31">
        <f t="shared" si="1"/>
        <v>0</v>
      </c>
      <c r="H12" s="27">
        <f t="shared" si="2"/>
        <v>0</v>
      </c>
      <c r="I12" s="39">
        <f t="shared" si="3"/>
        <v>0</v>
      </c>
      <c r="J12" s="213">
        <f t="shared" si="10"/>
        <v>0</v>
      </c>
      <c r="K12" s="199">
        <f t="shared" si="4"/>
        <v>0</v>
      </c>
      <c r="L12" s="47">
        <f t="shared" si="8"/>
        <v>0</v>
      </c>
      <c r="M12" s="47">
        <f t="shared" si="11"/>
        <v>0</v>
      </c>
      <c r="N12" s="47">
        <f t="shared" si="12"/>
        <v>0</v>
      </c>
      <c r="O12" s="47">
        <f t="shared" si="13"/>
        <v>0</v>
      </c>
      <c r="P12" s="48">
        <f t="shared" si="14"/>
        <v>0</v>
      </c>
      <c r="Q12" s="39">
        <f t="shared" si="0"/>
        <v>0</v>
      </c>
      <c r="R12" s="60">
        <f t="shared" si="5"/>
        <v>0</v>
      </c>
      <c r="S12" s="209">
        <f t="shared" si="9"/>
        <v>0</v>
      </c>
      <c r="T12" s="210">
        <f t="shared" si="6"/>
        <v>43677</v>
      </c>
    </row>
    <row r="13" spans="2:20" s="4" customFormat="1" ht="20.100000000000001" customHeight="1" x14ac:dyDescent="0.25">
      <c r="B13" s="41">
        <f t="shared" si="7"/>
        <v>43708</v>
      </c>
      <c r="C13" s="12"/>
      <c r="D13" s="13"/>
      <c r="E13" s="14"/>
      <c r="F13" s="14"/>
      <c r="G13" s="31">
        <f t="shared" si="1"/>
        <v>0</v>
      </c>
      <c r="H13" s="27">
        <f t="shared" si="2"/>
        <v>0</v>
      </c>
      <c r="I13" s="39">
        <f t="shared" si="3"/>
        <v>0</v>
      </c>
      <c r="J13" s="213">
        <f t="shared" si="10"/>
        <v>0</v>
      </c>
      <c r="K13" s="199">
        <f t="shared" si="4"/>
        <v>0</v>
      </c>
      <c r="L13" s="47">
        <f t="shared" si="8"/>
        <v>0</v>
      </c>
      <c r="M13" s="47">
        <f t="shared" si="11"/>
        <v>0</v>
      </c>
      <c r="N13" s="47">
        <f t="shared" si="12"/>
        <v>0</v>
      </c>
      <c r="O13" s="47">
        <f t="shared" si="13"/>
        <v>0</v>
      </c>
      <c r="P13" s="48">
        <f t="shared" si="14"/>
        <v>0</v>
      </c>
      <c r="Q13" s="39">
        <f t="shared" si="0"/>
        <v>0</v>
      </c>
      <c r="R13" s="60">
        <f t="shared" si="5"/>
        <v>0</v>
      </c>
      <c r="S13" s="209">
        <f t="shared" si="9"/>
        <v>0</v>
      </c>
      <c r="T13" s="210">
        <f t="shared" si="6"/>
        <v>43708</v>
      </c>
    </row>
    <row r="14" spans="2:20" s="4" customFormat="1" ht="20.100000000000001" customHeight="1" x14ac:dyDescent="0.25">
      <c r="B14" s="41">
        <f t="shared" si="7"/>
        <v>43738</v>
      </c>
      <c r="C14" s="15"/>
      <c r="D14" s="13"/>
      <c r="E14" s="14"/>
      <c r="F14" s="14"/>
      <c r="G14" s="31">
        <f t="shared" si="1"/>
        <v>0</v>
      </c>
      <c r="H14" s="27">
        <f t="shared" si="2"/>
        <v>0</v>
      </c>
      <c r="I14" s="39">
        <f t="shared" si="3"/>
        <v>0</v>
      </c>
      <c r="J14" s="213">
        <f t="shared" si="10"/>
        <v>0</v>
      </c>
      <c r="K14" s="199">
        <f t="shared" si="4"/>
        <v>0</v>
      </c>
      <c r="L14" s="47">
        <f t="shared" si="8"/>
        <v>0</v>
      </c>
      <c r="M14" s="47">
        <f t="shared" si="11"/>
        <v>0</v>
      </c>
      <c r="N14" s="47">
        <f t="shared" si="12"/>
        <v>0</v>
      </c>
      <c r="O14" s="47">
        <f t="shared" si="13"/>
        <v>0</v>
      </c>
      <c r="P14" s="48">
        <f t="shared" si="14"/>
        <v>0</v>
      </c>
      <c r="Q14" s="39">
        <f t="shared" si="0"/>
        <v>0</v>
      </c>
      <c r="R14" s="60">
        <f t="shared" si="5"/>
        <v>0</v>
      </c>
      <c r="S14" s="209">
        <f t="shared" si="9"/>
        <v>0</v>
      </c>
      <c r="T14" s="210">
        <f t="shared" si="6"/>
        <v>43738</v>
      </c>
    </row>
    <row r="15" spans="2:20" s="4" customFormat="1" ht="20.100000000000001" customHeight="1" x14ac:dyDescent="0.25">
      <c r="B15" s="41">
        <f t="shared" si="7"/>
        <v>43769</v>
      </c>
      <c r="C15" s="12"/>
      <c r="D15" s="13"/>
      <c r="E15" s="14"/>
      <c r="F15" s="14"/>
      <c r="G15" s="31">
        <f t="shared" si="1"/>
        <v>0</v>
      </c>
      <c r="H15" s="27">
        <f t="shared" si="2"/>
        <v>0</v>
      </c>
      <c r="I15" s="39">
        <f t="shared" si="3"/>
        <v>0</v>
      </c>
      <c r="J15" s="213">
        <f t="shared" si="10"/>
        <v>0</v>
      </c>
      <c r="K15" s="199">
        <f t="shared" si="4"/>
        <v>0</v>
      </c>
      <c r="L15" s="47">
        <f t="shared" si="8"/>
        <v>0</v>
      </c>
      <c r="M15" s="47">
        <f t="shared" si="11"/>
        <v>0</v>
      </c>
      <c r="N15" s="47">
        <f t="shared" si="12"/>
        <v>0</v>
      </c>
      <c r="O15" s="47">
        <f t="shared" si="13"/>
        <v>0</v>
      </c>
      <c r="P15" s="48">
        <f t="shared" si="14"/>
        <v>0</v>
      </c>
      <c r="Q15" s="39">
        <f t="shared" si="0"/>
        <v>0</v>
      </c>
      <c r="R15" s="60">
        <f t="shared" si="5"/>
        <v>0</v>
      </c>
      <c r="S15" s="209">
        <f t="shared" si="9"/>
        <v>0</v>
      </c>
      <c r="T15" s="210">
        <f t="shared" si="6"/>
        <v>43769</v>
      </c>
    </row>
    <row r="16" spans="2:20" s="4" customFormat="1" ht="20.100000000000001" customHeight="1" x14ac:dyDescent="0.25">
      <c r="B16" s="41">
        <f t="shared" si="7"/>
        <v>43799</v>
      </c>
      <c r="C16" s="12"/>
      <c r="D16" s="13"/>
      <c r="E16" s="14"/>
      <c r="F16" s="14"/>
      <c r="G16" s="31">
        <f t="shared" si="1"/>
        <v>0</v>
      </c>
      <c r="H16" s="27">
        <f t="shared" si="2"/>
        <v>0</v>
      </c>
      <c r="I16" s="39">
        <f t="shared" si="3"/>
        <v>0</v>
      </c>
      <c r="J16" s="213">
        <f t="shared" si="10"/>
        <v>0</v>
      </c>
      <c r="K16" s="199">
        <f t="shared" si="4"/>
        <v>0</v>
      </c>
      <c r="L16" s="47">
        <f t="shared" si="8"/>
        <v>0</v>
      </c>
      <c r="M16" s="47">
        <f t="shared" si="11"/>
        <v>0</v>
      </c>
      <c r="N16" s="47">
        <f t="shared" si="12"/>
        <v>0</v>
      </c>
      <c r="O16" s="47">
        <f t="shared" si="13"/>
        <v>0</v>
      </c>
      <c r="P16" s="48">
        <f t="shared" si="14"/>
        <v>0</v>
      </c>
      <c r="Q16" s="39">
        <f t="shared" si="0"/>
        <v>0</v>
      </c>
      <c r="R16" s="60">
        <f t="shared" si="5"/>
        <v>0</v>
      </c>
      <c r="S16" s="209">
        <f t="shared" si="9"/>
        <v>0</v>
      </c>
      <c r="T16" s="210">
        <f t="shared" si="6"/>
        <v>43799</v>
      </c>
    </row>
    <row r="17" spans="2:20" s="4" customFormat="1" ht="20.100000000000001" customHeight="1" x14ac:dyDescent="0.25">
      <c r="B17" s="43">
        <f t="shared" si="7"/>
        <v>43830</v>
      </c>
      <c r="C17" s="19"/>
      <c r="D17" s="10"/>
      <c r="E17" s="11"/>
      <c r="F17" s="11"/>
      <c r="G17" s="30">
        <f t="shared" si="1"/>
        <v>0</v>
      </c>
      <c r="H17" s="26">
        <f t="shared" si="2"/>
        <v>0</v>
      </c>
      <c r="I17" s="38">
        <f t="shared" si="3"/>
        <v>0</v>
      </c>
      <c r="J17" s="213">
        <f t="shared" si="10"/>
        <v>0</v>
      </c>
      <c r="K17" s="198">
        <f t="shared" si="4"/>
        <v>0</v>
      </c>
      <c r="L17" s="49">
        <f t="shared" si="8"/>
        <v>0</v>
      </c>
      <c r="M17" s="49">
        <f t="shared" si="11"/>
        <v>0</v>
      </c>
      <c r="N17" s="49">
        <f t="shared" si="12"/>
        <v>0</v>
      </c>
      <c r="O17" s="49">
        <f t="shared" si="13"/>
        <v>0</v>
      </c>
      <c r="P17" s="50">
        <f t="shared" si="14"/>
        <v>0</v>
      </c>
      <c r="Q17" s="38">
        <f t="shared" si="0"/>
        <v>0</v>
      </c>
      <c r="R17" s="60">
        <f t="shared" si="5"/>
        <v>0</v>
      </c>
      <c r="S17" s="209">
        <f t="shared" si="9"/>
        <v>0</v>
      </c>
      <c r="T17" s="210">
        <f t="shared" si="6"/>
        <v>43830</v>
      </c>
    </row>
    <row r="18" spans="2:20" s="4" customFormat="1" ht="20.100000000000001" customHeight="1" x14ac:dyDescent="0.25">
      <c r="B18" s="218" t="s">
        <v>18</v>
      </c>
      <c r="C18" s="219">
        <f t="shared" ref="C18:I18" si="15">SUM(C6:C17)</f>
        <v>0</v>
      </c>
      <c r="D18" s="220">
        <f t="shared" si="15"/>
        <v>0</v>
      </c>
      <c r="E18" s="221">
        <f t="shared" si="15"/>
        <v>0</v>
      </c>
      <c r="F18" s="221">
        <f t="shared" si="15"/>
        <v>0</v>
      </c>
      <c r="G18" s="220">
        <f t="shared" si="15"/>
        <v>0</v>
      </c>
      <c r="H18" s="222">
        <f t="shared" si="15"/>
        <v>0</v>
      </c>
      <c r="I18" s="223">
        <f t="shared" si="15"/>
        <v>0</v>
      </c>
      <c r="J18" s="194"/>
      <c r="K18" s="200"/>
      <c r="L18" s="47">
        <f t="shared" si="8"/>
        <v>0</v>
      </c>
      <c r="M18" s="47">
        <f t="shared" si="11"/>
        <v>0</v>
      </c>
      <c r="N18" s="47">
        <f t="shared" si="12"/>
        <v>0</v>
      </c>
      <c r="O18" s="47">
        <f t="shared" si="13"/>
        <v>0</v>
      </c>
      <c r="P18" s="48">
        <f t="shared" si="14"/>
        <v>0</v>
      </c>
      <c r="Q18" s="39">
        <f t="shared" si="0"/>
        <v>0</v>
      </c>
      <c r="S18" s="209">
        <f t="shared" si="9"/>
        <v>0</v>
      </c>
      <c r="T18" s="211">
        <f t="shared" ref="T18:T22" si="16">IF(ISBLANK(mois_1)," ",EOMONTH(T17,1))</f>
        <v>43861</v>
      </c>
    </row>
    <row r="19" spans="2:20" s="4" customFormat="1" ht="20.100000000000001" customHeight="1" x14ac:dyDescent="0.25">
      <c r="I19" s="204"/>
      <c r="J19" s="191"/>
      <c r="K19" s="201"/>
      <c r="L19" s="21"/>
      <c r="M19" s="47">
        <f t="shared" si="11"/>
        <v>0</v>
      </c>
      <c r="N19" s="47">
        <f t="shared" si="12"/>
        <v>0</v>
      </c>
      <c r="O19" s="47">
        <f t="shared" si="13"/>
        <v>0</v>
      </c>
      <c r="P19" s="48">
        <f t="shared" si="14"/>
        <v>0</v>
      </c>
      <c r="Q19" s="39">
        <f t="shared" si="0"/>
        <v>0</v>
      </c>
      <c r="S19" s="209">
        <f t="shared" si="9"/>
        <v>0</v>
      </c>
      <c r="T19" s="211">
        <f t="shared" si="16"/>
        <v>43890</v>
      </c>
    </row>
    <row r="20" spans="2:20" s="4" customFormat="1" ht="20.100000000000001" customHeight="1" x14ac:dyDescent="0.25">
      <c r="I20" s="190"/>
      <c r="J20" s="191"/>
      <c r="K20" s="201"/>
      <c r="L20" s="21"/>
      <c r="M20" s="23"/>
      <c r="N20" s="47">
        <f t="shared" si="12"/>
        <v>0</v>
      </c>
      <c r="O20" s="47">
        <f t="shared" si="13"/>
        <v>0</v>
      </c>
      <c r="P20" s="48">
        <f t="shared" si="14"/>
        <v>0</v>
      </c>
      <c r="Q20" s="39">
        <f t="shared" si="0"/>
        <v>0</v>
      </c>
      <c r="S20" s="209">
        <f t="shared" si="9"/>
        <v>0</v>
      </c>
      <c r="T20" s="211">
        <f t="shared" si="16"/>
        <v>43921</v>
      </c>
    </row>
    <row r="21" spans="2:20" s="4" customFormat="1" ht="20.100000000000001" customHeight="1" x14ac:dyDescent="0.25">
      <c r="I21" s="190"/>
      <c r="J21" s="191"/>
      <c r="K21" s="201"/>
      <c r="L21" s="21"/>
      <c r="M21" s="21"/>
      <c r="N21" s="23"/>
      <c r="O21" s="47">
        <f t="shared" si="13"/>
        <v>0</v>
      </c>
      <c r="P21" s="48">
        <f t="shared" si="14"/>
        <v>0</v>
      </c>
      <c r="Q21" s="39">
        <f t="shared" si="0"/>
        <v>0</v>
      </c>
      <c r="S21" s="209">
        <f t="shared" si="9"/>
        <v>0</v>
      </c>
      <c r="T21" s="211">
        <f t="shared" si="16"/>
        <v>43951</v>
      </c>
    </row>
    <row r="22" spans="2:20" s="4" customFormat="1" ht="20.100000000000001" customHeight="1" x14ac:dyDescent="0.25">
      <c r="I22" s="190"/>
      <c r="J22" s="191"/>
      <c r="K22" s="202"/>
      <c r="L22" s="22"/>
      <c r="M22" s="22"/>
      <c r="N22" s="24"/>
      <c r="O22" s="24"/>
      <c r="P22" s="52">
        <f t="shared" si="14"/>
        <v>0</v>
      </c>
      <c r="Q22" s="40">
        <f t="shared" si="0"/>
        <v>0</v>
      </c>
      <c r="S22" s="209">
        <f t="shared" si="9"/>
        <v>0</v>
      </c>
      <c r="T22" s="211">
        <f t="shared" si="16"/>
        <v>43982</v>
      </c>
    </row>
    <row r="23" spans="2:20" s="4" customFormat="1" ht="20.100000000000001" customHeight="1" x14ac:dyDescent="0.25">
      <c r="I23" s="190"/>
      <c r="J23" s="191"/>
      <c r="K23" s="203">
        <f t="shared" ref="K23:P23" si="17">SUM(K6:K22)</f>
        <v>0</v>
      </c>
      <c r="L23" s="35">
        <f t="shared" si="17"/>
        <v>0</v>
      </c>
      <c r="M23" s="35">
        <f t="shared" si="17"/>
        <v>0</v>
      </c>
      <c r="N23" s="35">
        <f t="shared" si="17"/>
        <v>0</v>
      </c>
      <c r="O23" s="35">
        <f t="shared" si="17"/>
        <v>0</v>
      </c>
      <c r="P23" s="34">
        <f t="shared" si="17"/>
        <v>0</v>
      </c>
      <c r="Q23" s="36">
        <f t="shared" si="0"/>
        <v>0</v>
      </c>
      <c r="S23" s="104"/>
      <c r="T23" s="104"/>
    </row>
    <row r="24" spans="2:20" ht="6" customHeight="1" x14ac:dyDescent="0.3"/>
    <row r="43" ht="6" customHeight="1" x14ac:dyDescent="0.3"/>
  </sheetData>
  <sheetProtection algorithmName="SHA-512" hashValue="jk7HD1JhkVYjRBGIa+MB63yDXNDn5e51OQXfNgcSHjJKrtwuQ0rYQDcBQwGd4g/6Py0XCSUYkerPbV1TcVeETw==" saltValue="FuNXhBP8x48nUyUlW/bYsg==" spinCount="100000" sheet="1" formatCells="0" formatColumns="0" formatRows="0" insertColumns="0" insertRows="0" insertHyperlinks="0" deleteColumns="0" deleteRows="0" sort="0" autoFilter="0" pivotTables="0"/>
  <mergeCells count="10">
    <mergeCell ref="B2:D2"/>
    <mergeCell ref="D3:G4"/>
    <mergeCell ref="K3:Q3"/>
    <mergeCell ref="H3:H5"/>
    <mergeCell ref="C3:C5"/>
    <mergeCell ref="B3:B5"/>
    <mergeCell ref="I3:I5"/>
    <mergeCell ref="K2:N2"/>
    <mergeCell ref="G2:I2"/>
    <mergeCell ref="O2:Q2"/>
  </mergeCells>
  <phoneticPr fontId="0" type="noConversion"/>
  <conditionalFormatting sqref="R6:R17">
    <cfRule type="cellIs" dxfId="10" priority="6" operator="equal">
      <formula>0</formula>
    </cfRule>
  </conditionalFormatting>
  <conditionalFormatting sqref="B6">
    <cfRule type="cellIs" dxfId="9" priority="3" operator="equal">
      <formula>0</formula>
    </cfRule>
  </conditionalFormatting>
  <conditionalFormatting sqref="R5">
    <cfRule type="cellIs" dxfId="8" priority="2" operator="lessThan">
      <formula>0</formula>
    </cfRule>
    <cfRule type="cellIs" dxfId="7" priority="1" operator="equal">
      <formula>0</formula>
    </cfRule>
  </conditionalFormatting>
  <dataValidations count="3">
    <dataValidation allowBlank="1" showInputMessage="1" showErrorMessage="1" prompt="Inscrire le 1° mois_x000a_00/00/0000" sqref="B6" xr:uid="{00000000-0002-0000-0000-000000000000}"/>
    <dataValidation allowBlank="1" showInputMessage="1" showErrorMessage="1" prompt="Taux de tva modifiables_x000a_" sqref="D5:G5" xr:uid="{00000000-0002-0000-0000-000001000000}"/>
    <dataValidation allowBlank="1" showInputMessage="1" showErrorMessage="1" prompt="taux modifiables" sqref="K5:P5" xr:uid="{00000000-0002-0000-0000-000002000000}"/>
  </dataValidations>
  <pageMargins left="0" right="0" top="0" bottom="0" header="0" footer="0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3"/>
  <sheetViews>
    <sheetView showGridLines="0" showRowColHeaders="0" workbookViewId="0">
      <pane ySplit="5" topLeftCell="A6" activePane="bottomLeft" state="frozenSplit"/>
      <selection pane="bottomLeft" activeCell="S5" sqref="S5"/>
    </sheetView>
  </sheetViews>
  <sheetFormatPr baseColWidth="10" defaultRowHeight="13.8" x14ac:dyDescent="0.3"/>
  <cols>
    <col min="1" max="1" width="1.6640625" customWidth="1"/>
    <col min="11" max="11" width="1.6640625" style="195" customWidth="1"/>
    <col min="19" max="19" width="8.6640625" customWidth="1"/>
    <col min="20" max="20" width="7.6640625" style="195" customWidth="1"/>
    <col min="21" max="21" width="9.109375" style="195" bestFit="1" customWidth="1"/>
  </cols>
  <sheetData>
    <row r="1" spans="2:21" ht="6" customHeight="1" x14ac:dyDescent="0.25">
      <c r="K1" s="1"/>
      <c r="T1" s="1"/>
      <c r="U1" s="1"/>
    </row>
    <row r="2" spans="2:21" s="4" customFormat="1" ht="20.100000000000001" customHeight="1" x14ac:dyDescent="0.25">
      <c r="B2" s="241" t="s">
        <v>30</v>
      </c>
      <c r="C2" s="241"/>
      <c r="D2" s="241"/>
      <c r="E2" s="241"/>
      <c r="F2" s="241"/>
      <c r="G2" s="3"/>
      <c r="H2" s="2"/>
      <c r="K2" s="191"/>
      <c r="L2" s="289" t="str">
        <f>IF(S5&gt;0," indiquer le % des achats par condition de réglement"," ")</f>
        <v xml:space="preserve"> indiquer le % des achats par condition de réglement</v>
      </c>
      <c r="M2" s="289"/>
      <c r="N2" s="289"/>
      <c r="O2" s="289"/>
      <c r="T2" s="1"/>
      <c r="U2" s="1"/>
    </row>
    <row r="3" spans="2:21" s="4" customFormat="1" ht="20.100000000000001" customHeight="1" x14ac:dyDescent="0.25">
      <c r="B3" s="256" t="s">
        <v>15</v>
      </c>
      <c r="C3" s="269" t="s">
        <v>68</v>
      </c>
      <c r="D3" s="266" t="s">
        <v>27</v>
      </c>
      <c r="E3" s="263" t="s">
        <v>25</v>
      </c>
      <c r="F3" s="243"/>
      <c r="G3" s="243"/>
      <c r="H3" s="244"/>
      <c r="I3" s="242" t="s">
        <v>19</v>
      </c>
      <c r="J3" s="259" t="s">
        <v>17</v>
      </c>
      <c r="K3" s="192"/>
      <c r="L3" s="248" t="s">
        <v>26</v>
      </c>
      <c r="M3" s="249"/>
      <c r="N3" s="249"/>
      <c r="O3" s="249"/>
      <c r="P3" s="249"/>
      <c r="Q3" s="249"/>
      <c r="R3" s="250"/>
      <c r="S3" s="20" t="s">
        <v>24</v>
      </c>
      <c r="T3" s="1"/>
      <c r="U3" s="1"/>
    </row>
    <row r="4" spans="2:21" s="4" customFormat="1" ht="20.100000000000001" customHeight="1" x14ac:dyDescent="0.25">
      <c r="B4" s="257"/>
      <c r="C4" s="270"/>
      <c r="D4" s="267"/>
      <c r="E4" s="264"/>
      <c r="F4" s="264"/>
      <c r="G4" s="264"/>
      <c r="H4" s="265"/>
      <c r="I4" s="251"/>
      <c r="J4" s="260"/>
      <c r="K4" s="192"/>
      <c r="L4" s="196" t="s">
        <v>20</v>
      </c>
      <c r="M4" s="53" t="s">
        <v>23</v>
      </c>
      <c r="N4" s="53" t="s">
        <v>21</v>
      </c>
      <c r="O4" s="53" t="s">
        <v>22</v>
      </c>
      <c r="P4" s="54" t="s">
        <v>28</v>
      </c>
      <c r="Q4" s="54" t="s">
        <v>29</v>
      </c>
      <c r="R4" s="55" t="s">
        <v>18</v>
      </c>
      <c r="S4" s="20"/>
      <c r="T4" s="1"/>
      <c r="U4" s="1"/>
    </row>
    <row r="5" spans="2:21" s="4" customFormat="1" ht="20.100000000000001" customHeight="1" x14ac:dyDescent="0.25">
      <c r="B5" s="258"/>
      <c r="C5" s="271"/>
      <c r="D5" s="268"/>
      <c r="E5" s="6">
        <v>0</v>
      </c>
      <c r="F5" s="7">
        <v>2.1000000000000001E-2</v>
      </c>
      <c r="G5" s="7">
        <v>0.1</v>
      </c>
      <c r="H5" s="8">
        <v>0.2</v>
      </c>
      <c r="I5" s="252"/>
      <c r="J5" s="261"/>
      <c r="K5" s="193"/>
      <c r="L5" s="197"/>
      <c r="M5" s="58"/>
      <c r="N5" s="58"/>
      <c r="O5" s="58"/>
      <c r="P5" s="58"/>
      <c r="Q5" s="58"/>
      <c r="R5" s="37">
        <f t="shared" ref="R5:R23" si="0">SUM(L5:Q5)</f>
        <v>0</v>
      </c>
      <c r="S5" s="59">
        <f>100%-R5</f>
        <v>1</v>
      </c>
      <c r="T5" s="240" t="str">
        <f>IF(R5&gt;100%,"erreur"," ")</f>
        <v xml:space="preserve"> </v>
      </c>
      <c r="U5" s="1"/>
    </row>
    <row r="6" spans="2:21" s="4" customFormat="1" ht="20.100000000000001" customHeight="1" x14ac:dyDescent="0.25">
      <c r="B6" s="43">
        <f>IF(ISBLANK(Ventes!$B$6)," ",Ventes!$B$6)</f>
        <v>43496</v>
      </c>
      <c r="C6" s="56">
        <f>Ventes!C6</f>
        <v>0</v>
      </c>
      <c r="D6" s="9"/>
      <c r="E6" s="10"/>
      <c r="F6" s="11"/>
      <c r="G6" s="11"/>
      <c r="H6" s="17">
        <f t="shared" ref="H6:H17" si="1">D6-E6-F6-G6</f>
        <v>0</v>
      </c>
      <c r="I6" s="26">
        <f>(E6*$E$5)+(F6*$F$5)+(G6*$G$5)+(H6*$H$5)</f>
        <v>0</v>
      </c>
      <c r="J6" s="38">
        <f>(E6*(1+$E$5))+(F6*(1+$F$5))+(G6*(1+$G$5))+(H6*(1+$H$5))</f>
        <v>0</v>
      </c>
      <c r="K6" s="213">
        <f>J6/1000</f>
        <v>0</v>
      </c>
      <c r="L6" s="198">
        <f t="shared" ref="L6:L17" si="2">J6*$L$5</f>
        <v>0</v>
      </c>
      <c r="M6" s="29"/>
      <c r="N6" s="29"/>
      <c r="O6" s="29"/>
      <c r="P6" s="29"/>
      <c r="Q6" s="46"/>
      <c r="R6" s="38">
        <f t="shared" si="0"/>
        <v>0</v>
      </c>
      <c r="S6" s="60">
        <f t="shared" ref="S6:S17" si="3">(L6+M7+N8+O9+P10+Q11)-J6</f>
        <v>0</v>
      </c>
      <c r="T6" s="209">
        <f>R6/1000</f>
        <v>0</v>
      </c>
      <c r="U6" s="210">
        <f>B6</f>
        <v>43496</v>
      </c>
    </row>
    <row r="7" spans="2:21" s="4" customFormat="1" ht="20.100000000000001" customHeight="1" x14ac:dyDescent="0.25">
      <c r="B7" s="41">
        <f>IF(ISBLANK(Ventes!$B$6)," ",EOMONTH(B6,1))</f>
        <v>43524</v>
      </c>
      <c r="C7" s="57">
        <f>Ventes!C7</f>
        <v>0</v>
      </c>
      <c r="D7" s="12"/>
      <c r="E7" s="13"/>
      <c r="F7" s="14"/>
      <c r="G7" s="14"/>
      <c r="H7" s="18">
        <f t="shared" si="1"/>
        <v>0</v>
      </c>
      <c r="I7" s="27">
        <f t="shared" ref="I7:I17" si="4">(E7*$E$5)+(F7*$F$5)+(G7*$G$5)+(H7*$H$5)</f>
        <v>0</v>
      </c>
      <c r="J7" s="39">
        <f t="shared" ref="J7:J17" si="5">(E7*(1+$E$5))+(F7*(1+$F$5))+(G7*(1+$G$5))+(H7*(1+$H$5))</f>
        <v>0</v>
      </c>
      <c r="K7" s="213">
        <f>J7/1000</f>
        <v>0</v>
      </c>
      <c r="L7" s="199">
        <f t="shared" si="2"/>
        <v>0</v>
      </c>
      <c r="M7" s="47">
        <f t="shared" ref="M7:M18" si="6">J6*$M$5</f>
        <v>0</v>
      </c>
      <c r="N7" s="23"/>
      <c r="O7" s="23"/>
      <c r="P7" s="23"/>
      <c r="Q7" s="25"/>
      <c r="R7" s="39">
        <f t="shared" si="0"/>
        <v>0</v>
      </c>
      <c r="S7" s="60">
        <f t="shared" si="3"/>
        <v>0</v>
      </c>
      <c r="T7" s="209">
        <f t="shared" ref="T7:T22" si="7">R7/1000</f>
        <v>0</v>
      </c>
      <c r="U7" s="210">
        <f t="shared" ref="U7:U17" si="8">B7</f>
        <v>43524</v>
      </c>
    </row>
    <row r="8" spans="2:21" s="4" customFormat="1" ht="20.100000000000001" customHeight="1" x14ac:dyDescent="0.25">
      <c r="B8" s="41">
        <f>IF(ISBLANK(Ventes!$B$6)," ",EOMONTH(B7,1))</f>
        <v>43555</v>
      </c>
      <c r="C8" s="57">
        <f>Ventes!C8</f>
        <v>0</v>
      </c>
      <c r="D8" s="15"/>
      <c r="E8" s="13"/>
      <c r="F8" s="14"/>
      <c r="G8" s="14"/>
      <c r="H8" s="18">
        <f t="shared" si="1"/>
        <v>0</v>
      </c>
      <c r="I8" s="27">
        <f t="shared" si="4"/>
        <v>0</v>
      </c>
      <c r="J8" s="39">
        <f t="shared" si="5"/>
        <v>0</v>
      </c>
      <c r="K8" s="213">
        <f t="shared" ref="K8:K17" si="9">J8/1000</f>
        <v>0</v>
      </c>
      <c r="L8" s="199">
        <f t="shared" si="2"/>
        <v>0</v>
      </c>
      <c r="M8" s="47">
        <f t="shared" si="6"/>
        <v>0</v>
      </c>
      <c r="N8" s="47">
        <f t="shared" ref="N8:N19" si="10">J6*$N$5</f>
        <v>0</v>
      </c>
      <c r="O8" s="23"/>
      <c r="P8" s="23"/>
      <c r="Q8" s="25"/>
      <c r="R8" s="39">
        <f t="shared" si="0"/>
        <v>0</v>
      </c>
      <c r="S8" s="60">
        <f t="shared" si="3"/>
        <v>0</v>
      </c>
      <c r="T8" s="209">
        <f t="shared" si="7"/>
        <v>0</v>
      </c>
      <c r="U8" s="210">
        <f t="shared" si="8"/>
        <v>43555</v>
      </c>
    </row>
    <row r="9" spans="2:21" s="4" customFormat="1" ht="20.100000000000001" customHeight="1" x14ac:dyDescent="0.25">
      <c r="B9" s="41">
        <f>IF(ISBLANK(Ventes!$B$6)," ",EOMONTH(B8,1))</f>
        <v>43585</v>
      </c>
      <c r="C9" s="57">
        <f>Ventes!C9</f>
        <v>0</v>
      </c>
      <c r="D9" s="12"/>
      <c r="E9" s="13"/>
      <c r="F9" s="14"/>
      <c r="G9" s="14"/>
      <c r="H9" s="18">
        <f t="shared" si="1"/>
        <v>0</v>
      </c>
      <c r="I9" s="27">
        <f t="shared" si="4"/>
        <v>0</v>
      </c>
      <c r="J9" s="39">
        <f t="shared" si="5"/>
        <v>0</v>
      </c>
      <c r="K9" s="213">
        <f t="shared" si="9"/>
        <v>0</v>
      </c>
      <c r="L9" s="199">
        <f t="shared" si="2"/>
        <v>0</v>
      </c>
      <c r="M9" s="47">
        <f t="shared" si="6"/>
        <v>0</v>
      </c>
      <c r="N9" s="47">
        <f t="shared" si="10"/>
        <v>0</v>
      </c>
      <c r="O9" s="47">
        <f t="shared" ref="O9:O20" si="11">J6*$O$5</f>
        <v>0</v>
      </c>
      <c r="P9" s="23"/>
      <c r="Q9" s="25"/>
      <c r="R9" s="39">
        <f t="shared" si="0"/>
        <v>0</v>
      </c>
      <c r="S9" s="60">
        <f t="shared" si="3"/>
        <v>0</v>
      </c>
      <c r="T9" s="209">
        <f t="shared" si="7"/>
        <v>0</v>
      </c>
      <c r="U9" s="210">
        <f t="shared" si="8"/>
        <v>43585</v>
      </c>
    </row>
    <row r="10" spans="2:21" s="4" customFormat="1" ht="20.100000000000001" customHeight="1" x14ac:dyDescent="0.25">
      <c r="B10" s="41">
        <f>IF(ISBLANK(Ventes!$B$6)," ",EOMONTH(B9,1))</f>
        <v>43616</v>
      </c>
      <c r="C10" s="57">
        <f>Ventes!C10</f>
        <v>0</v>
      </c>
      <c r="D10" s="12"/>
      <c r="E10" s="13"/>
      <c r="F10" s="14"/>
      <c r="G10" s="14"/>
      <c r="H10" s="18">
        <f t="shared" si="1"/>
        <v>0</v>
      </c>
      <c r="I10" s="27">
        <f t="shared" si="4"/>
        <v>0</v>
      </c>
      <c r="J10" s="39">
        <f t="shared" si="5"/>
        <v>0</v>
      </c>
      <c r="K10" s="213">
        <f t="shared" si="9"/>
        <v>0</v>
      </c>
      <c r="L10" s="199">
        <f t="shared" si="2"/>
        <v>0</v>
      </c>
      <c r="M10" s="47">
        <f t="shared" si="6"/>
        <v>0</v>
      </c>
      <c r="N10" s="47">
        <f t="shared" si="10"/>
        <v>0</v>
      </c>
      <c r="O10" s="47">
        <f t="shared" si="11"/>
        <v>0</v>
      </c>
      <c r="P10" s="47">
        <f t="shared" ref="P10:P21" si="12">J6*$P$5</f>
        <v>0</v>
      </c>
      <c r="Q10" s="25"/>
      <c r="R10" s="39">
        <f t="shared" si="0"/>
        <v>0</v>
      </c>
      <c r="S10" s="60">
        <f t="shared" si="3"/>
        <v>0</v>
      </c>
      <c r="T10" s="209">
        <f t="shared" si="7"/>
        <v>0</v>
      </c>
      <c r="U10" s="210">
        <f t="shared" si="8"/>
        <v>43616</v>
      </c>
    </row>
    <row r="11" spans="2:21" s="4" customFormat="1" ht="20.100000000000001" customHeight="1" x14ac:dyDescent="0.25">
      <c r="B11" s="42">
        <f>IF(ISBLANK(Ventes!$B$6)," ",EOMONTH(B10,1))</f>
        <v>43646</v>
      </c>
      <c r="C11" s="57">
        <f>Ventes!C11</f>
        <v>0</v>
      </c>
      <c r="D11" s="16"/>
      <c r="E11" s="13"/>
      <c r="F11" s="14"/>
      <c r="G11" s="14"/>
      <c r="H11" s="18">
        <f t="shared" si="1"/>
        <v>0</v>
      </c>
      <c r="I11" s="27">
        <f t="shared" si="4"/>
        <v>0</v>
      </c>
      <c r="J11" s="39">
        <f t="shared" si="5"/>
        <v>0</v>
      </c>
      <c r="K11" s="213">
        <f t="shared" si="9"/>
        <v>0</v>
      </c>
      <c r="L11" s="199">
        <f t="shared" si="2"/>
        <v>0</v>
      </c>
      <c r="M11" s="47">
        <f t="shared" si="6"/>
        <v>0</v>
      </c>
      <c r="N11" s="47">
        <f t="shared" si="10"/>
        <v>0</v>
      </c>
      <c r="O11" s="47">
        <f t="shared" si="11"/>
        <v>0</v>
      </c>
      <c r="P11" s="47">
        <f t="shared" si="12"/>
        <v>0</v>
      </c>
      <c r="Q11" s="48">
        <f t="shared" ref="Q11:Q22" si="13">J6*$Q$5</f>
        <v>0</v>
      </c>
      <c r="R11" s="39">
        <f t="shared" si="0"/>
        <v>0</v>
      </c>
      <c r="S11" s="60">
        <f t="shared" si="3"/>
        <v>0</v>
      </c>
      <c r="T11" s="209">
        <f t="shared" si="7"/>
        <v>0</v>
      </c>
      <c r="U11" s="210">
        <f t="shared" si="8"/>
        <v>43646</v>
      </c>
    </row>
    <row r="12" spans="2:21" s="4" customFormat="1" ht="20.100000000000001" customHeight="1" x14ac:dyDescent="0.25">
      <c r="B12" s="41">
        <f>IF(ISBLANK(Ventes!$B$6)," ",EOMONTH(B11,1))</f>
        <v>43677</v>
      </c>
      <c r="C12" s="57">
        <f>Ventes!C12</f>
        <v>0</v>
      </c>
      <c r="D12" s="12"/>
      <c r="E12" s="13"/>
      <c r="F12" s="14"/>
      <c r="G12" s="14"/>
      <c r="H12" s="18">
        <f t="shared" si="1"/>
        <v>0</v>
      </c>
      <c r="I12" s="27">
        <f t="shared" si="4"/>
        <v>0</v>
      </c>
      <c r="J12" s="39">
        <f t="shared" si="5"/>
        <v>0</v>
      </c>
      <c r="K12" s="213">
        <f t="shared" si="9"/>
        <v>0</v>
      </c>
      <c r="L12" s="199">
        <f t="shared" si="2"/>
        <v>0</v>
      </c>
      <c r="M12" s="47">
        <f t="shared" si="6"/>
        <v>0</v>
      </c>
      <c r="N12" s="47">
        <f t="shared" si="10"/>
        <v>0</v>
      </c>
      <c r="O12" s="47">
        <f t="shared" si="11"/>
        <v>0</v>
      </c>
      <c r="P12" s="47">
        <f t="shared" si="12"/>
        <v>0</v>
      </c>
      <c r="Q12" s="48">
        <f t="shared" si="13"/>
        <v>0</v>
      </c>
      <c r="R12" s="39">
        <f t="shared" si="0"/>
        <v>0</v>
      </c>
      <c r="S12" s="60">
        <f t="shared" si="3"/>
        <v>0</v>
      </c>
      <c r="T12" s="209">
        <f t="shared" si="7"/>
        <v>0</v>
      </c>
      <c r="U12" s="210">
        <f t="shared" si="8"/>
        <v>43677</v>
      </c>
    </row>
    <row r="13" spans="2:21" s="4" customFormat="1" ht="20.100000000000001" customHeight="1" x14ac:dyDescent="0.25">
      <c r="B13" s="41">
        <f>IF(ISBLANK(Ventes!$B$6)," ",EOMONTH(B12,1))</f>
        <v>43708</v>
      </c>
      <c r="C13" s="57">
        <f>Ventes!C13</f>
        <v>0</v>
      </c>
      <c r="D13" s="12"/>
      <c r="E13" s="13"/>
      <c r="F13" s="14"/>
      <c r="G13" s="14"/>
      <c r="H13" s="18">
        <f t="shared" si="1"/>
        <v>0</v>
      </c>
      <c r="I13" s="27">
        <f t="shared" si="4"/>
        <v>0</v>
      </c>
      <c r="J13" s="39">
        <f t="shared" si="5"/>
        <v>0</v>
      </c>
      <c r="K13" s="213">
        <f t="shared" si="9"/>
        <v>0</v>
      </c>
      <c r="L13" s="199">
        <f t="shared" si="2"/>
        <v>0</v>
      </c>
      <c r="M13" s="47">
        <f t="shared" si="6"/>
        <v>0</v>
      </c>
      <c r="N13" s="47">
        <f t="shared" si="10"/>
        <v>0</v>
      </c>
      <c r="O13" s="47">
        <f t="shared" si="11"/>
        <v>0</v>
      </c>
      <c r="P13" s="47">
        <f t="shared" si="12"/>
        <v>0</v>
      </c>
      <c r="Q13" s="48">
        <f t="shared" si="13"/>
        <v>0</v>
      </c>
      <c r="R13" s="39">
        <f t="shared" si="0"/>
        <v>0</v>
      </c>
      <c r="S13" s="60">
        <f t="shared" si="3"/>
        <v>0</v>
      </c>
      <c r="T13" s="209">
        <f t="shared" si="7"/>
        <v>0</v>
      </c>
      <c r="U13" s="210">
        <f t="shared" si="8"/>
        <v>43708</v>
      </c>
    </row>
    <row r="14" spans="2:21" s="5" customFormat="1" ht="20.100000000000001" customHeight="1" x14ac:dyDescent="0.3">
      <c r="B14" s="41">
        <f>IF(ISBLANK(Ventes!$B$6)," ",EOMONTH(B13,1))</f>
        <v>43738</v>
      </c>
      <c r="C14" s="57">
        <f>Ventes!C14</f>
        <v>0</v>
      </c>
      <c r="D14" s="15"/>
      <c r="E14" s="13"/>
      <c r="F14" s="14"/>
      <c r="G14" s="14"/>
      <c r="H14" s="18">
        <f t="shared" si="1"/>
        <v>0</v>
      </c>
      <c r="I14" s="27">
        <f t="shared" si="4"/>
        <v>0</v>
      </c>
      <c r="J14" s="39">
        <f t="shared" si="5"/>
        <v>0</v>
      </c>
      <c r="K14" s="213">
        <f t="shared" si="9"/>
        <v>0</v>
      </c>
      <c r="L14" s="199">
        <f t="shared" si="2"/>
        <v>0</v>
      </c>
      <c r="M14" s="47">
        <f t="shared" si="6"/>
        <v>0</v>
      </c>
      <c r="N14" s="47">
        <f t="shared" si="10"/>
        <v>0</v>
      </c>
      <c r="O14" s="47">
        <f t="shared" si="11"/>
        <v>0</v>
      </c>
      <c r="P14" s="47">
        <f t="shared" si="12"/>
        <v>0</v>
      </c>
      <c r="Q14" s="48">
        <f t="shared" si="13"/>
        <v>0</v>
      </c>
      <c r="R14" s="39">
        <f t="shared" si="0"/>
        <v>0</v>
      </c>
      <c r="S14" s="60">
        <f t="shared" si="3"/>
        <v>0</v>
      </c>
      <c r="T14" s="209">
        <f t="shared" si="7"/>
        <v>0</v>
      </c>
      <c r="U14" s="210">
        <f t="shared" si="8"/>
        <v>43738</v>
      </c>
    </row>
    <row r="15" spans="2:21" s="5" customFormat="1" ht="20.100000000000001" customHeight="1" x14ac:dyDescent="0.3">
      <c r="B15" s="41">
        <f>IF(ISBLANK(Ventes!$B$6)," ",EOMONTH(B14,1))</f>
        <v>43769</v>
      </c>
      <c r="C15" s="57">
        <f>Ventes!C15</f>
        <v>0</v>
      </c>
      <c r="D15" s="12"/>
      <c r="E15" s="13"/>
      <c r="F15" s="14"/>
      <c r="G15" s="14"/>
      <c r="H15" s="18">
        <f t="shared" si="1"/>
        <v>0</v>
      </c>
      <c r="I15" s="27">
        <f t="shared" si="4"/>
        <v>0</v>
      </c>
      <c r="J15" s="39">
        <f t="shared" si="5"/>
        <v>0</v>
      </c>
      <c r="K15" s="213">
        <f t="shared" si="9"/>
        <v>0</v>
      </c>
      <c r="L15" s="199">
        <f t="shared" si="2"/>
        <v>0</v>
      </c>
      <c r="M15" s="47">
        <f t="shared" si="6"/>
        <v>0</v>
      </c>
      <c r="N15" s="47">
        <f t="shared" si="10"/>
        <v>0</v>
      </c>
      <c r="O15" s="47">
        <f t="shared" si="11"/>
        <v>0</v>
      </c>
      <c r="P15" s="47">
        <f t="shared" si="12"/>
        <v>0</v>
      </c>
      <c r="Q15" s="48">
        <f t="shared" si="13"/>
        <v>0</v>
      </c>
      <c r="R15" s="39">
        <f t="shared" si="0"/>
        <v>0</v>
      </c>
      <c r="S15" s="60">
        <f t="shared" si="3"/>
        <v>0</v>
      </c>
      <c r="T15" s="209">
        <f t="shared" si="7"/>
        <v>0</v>
      </c>
      <c r="U15" s="210">
        <f t="shared" si="8"/>
        <v>43769</v>
      </c>
    </row>
    <row r="16" spans="2:21" s="5" customFormat="1" ht="20.100000000000001" customHeight="1" x14ac:dyDescent="0.3">
      <c r="B16" s="41">
        <f>IF(ISBLANK(Ventes!$B$6)," ",EOMONTH(B15,1))</f>
        <v>43799</v>
      </c>
      <c r="C16" s="57">
        <f>Ventes!C16</f>
        <v>0</v>
      </c>
      <c r="D16" s="12"/>
      <c r="E16" s="13"/>
      <c r="F16" s="14"/>
      <c r="G16" s="14"/>
      <c r="H16" s="18">
        <f t="shared" si="1"/>
        <v>0</v>
      </c>
      <c r="I16" s="27">
        <f t="shared" si="4"/>
        <v>0</v>
      </c>
      <c r="J16" s="39">
        <f t="shared" si="5"/>
        <v>0</v>
      </c>
      <c r="K16" s="213">
        <f t="shared" si="9"/>
        <v>0</v>
      </c>
      <c r="L16" s="199">
        <f t="shared" si="2"/>
        <v>0</v>
      </c>
      <c r="M16" s="47">
        <f t="shared" si="6"/>
        <v>0</v>
      </c>
      <c r="N16" s="47">
        <f t="shared" si="10"/>
        <v>0</v>
      </c>
      <c r="O16" s="47">
        <f t="shared" si="11"/>
        <v>0</v>
      </c>
      <c r="P16" s="47">
        <f t="shared" si="12"/>
        <v>0</v>
      </c>
      <c r="Q16" s="48">
        <f t="shared" si="13"/>
        <v>0</v>
      </c>
      <c r="R16" s="39">
        <f t="shared" si="0"/>
        <v>0</v>
      </c>
      <c r="S16" s="60">
        <f t="shared" si="3"/>
        <v>0</v>
      </c>
      <c r="T16" s="209">
        <f t="shared" si="7"/>
        <v>0</v>
      </c>
      <c r="U16" s="210">
        <f t="shared" si="8"/>
        <v>43799</v>
      </c>
    </row>
    <row r="17" spans="2:21" s="5" customFormat="1" ht="20.100000000000001" customHeight="1" x14ac:dyDescent="0.3">
      <c r="B17" s="43">
        <f>IF(ISBLANK(Ventes!$B$6)," ",EOMONTH(B16,1))</f>
        <v>43830</v>
      </c>
      <c r="C17" s="56">
        <f>Ventes!C17</f>
        <v>0</v>
      </c>
      <c r="D17" s="19"/>
      <c r="E17" s="10"/>
      <c r="F17" s="11"/>
      <c r="G17" s="11"/>
      <c r="H17" s="17">
        <f t="shared" si="1"/>
        <v>0</v>
      </c>
      <c r="I17" s="26">
        <f t="shared" si="4"/>
        <v>0</v>
      </c>
      <c r="J17" s="38">
        <f t="shared" si="5"/>
        <v>0</v>
      </c>
      <c r="K17" s="213">
        <f t="shared" si="9"/>
        <v>0</v>
      </c>
      <c r="L17" s="198">
        <f t="shared" si="2"/>
        <v>0</v>
      </c>
      <c r="M17" s="49">
        <f t="shared" si="6"/>
        <v>0</v>
      </c>
      <c r="N17" s="49">
        <f t="shared" si="10"/>
        <v>0</v>
      </c>
      <c r="O17" s="49">
        <f t="shared" si="11"/>
        <v>0</v>
      </c>
      <c r="P17" s="49">
        <f t="shared" si="12"/>
        <v>0</v>
      </c>
      <c r="Q17" s="50">
        <f t="shared" si="13"/>
        <v>0</v>
      </c>
      <c r="R17" s="38">
        <f t="shared" si="0"/>
        <v>0</v>
      </c>
      <c r="S17" s="60">
        <f t="shared" si="3"/>
        <v>0</v>
      </c>
      <c r="T17" s="209">
        <f t="shared" si="7"/>
        <v>0</v>
      </c>
      <c r="U17" s="210">
        <f t="shared" si="8"/>
        <v>43830</v>
      </c>
    </row>
    <row r="18" spans="2:21" s="5" customFormat="1" ht="20.100000000000001" customHeight="1" x14ac:dyDescent="0.3">
      <c r="B18" s="218" t="s">
        <v>18</v>
      </c>
      <c r="C18" s="219">
        <f t="shared" ref="C18:J18" si="14">SUM(C6:C17)</f>
        <v>0</v>
      </c>
      <c r="D18" s="219">
        <f t="shared" si="14"/>
        <v>0</v>
      </c>
      <c r="E18" s="220">
        <f t="shared" si="14"/>
        <v>0</v>
      </c>
      <c r="F18" s="221">
        <f t="shared" si="14"/>
        <v>0</v>
      </c>
      <c r="G18" s="221">
        <f t="shared" si="14"/>
        <v>0</v>
      </c>
      <c r="H18" s="220">
        <f t="shared" si="14"/>
        <v>0</v>
      </c>
      <c r="I18" s="222">
        <f t="shared" si="14"/>
        <v>0</v>
      </c>
      <c r="J18" s="223">
        <f t="shared" si="14"/>
        <v>0</v>
      </c>
      <c r="K18" s="194"/>
      <c r="L18" s="205"/>
      <c r="M18" s="47">
        <f t="shared" si="6"/>
        <v>0</v>
      </c>
      <c r="N18" s="47">
        <f t="shared" si="10"/>
        <v>0</v>
      </c>
      <c r="O18" s="47">
        <f t="shared" si="11"/>
        <v>0</v>
      </c>
      <c r="P18" s="47">
        <f t="shared" si="12"/>
        <v>0</v>
      </c>
      <c r="Q18" s="51">
        <f t="shared" si="13"/>
        <v>0</v>
      </c>
      <c r="R18" s="39">
        <f t="shared" si="0"/>
        <v>0</v>
      </c>
      <c r="T18" s="209">
        <f t="shared" si="7"/>
        <v>0</v>
      </c>
      <c r="U18" s="211">
        <f t="shared" ref="U18:U22" si="15">IF(ISBLANK(mois_1)," ",EOMONTH(U17,1))</f>
        <v>43861</v>
      </c>
    </row>
    <row r="19" spans="2:21" s="5" customFormat="1" ht="20.100000000000001" customHeight="1" x14ac:dyDescent="0.3">
      <c r="K19" s="191"/>
      <c r="L19" s="206"/>
      <c r="M19" s="21"/>
      <c r="N19" s="47">
        <f t="shared" si="10"/>
        <v>0</v>
      </c>
      <c r="O19" s="47">
        <f t="shared" si="11"/>
        <v>0</v>
      </c>
      <c r="P19" s="47">
        <f t="shared" si="12"/>
        <v>0</v>
      </c>
      <c r="Q19" s="51">
        <f t="shared" si="13"/>
        <v>0</v>
      </c>
      <c r="R19" s="39">
        <f t="shared" si="0"/>
        <v>0</v>
      </c>
      <c r="T19" s="209">
        <f t="shared" si="7"/>
        <v>0</v>
      </c>
      <c r="U19" s="211">
        <f t="shared" si="15"/>
        <v>43890</v>
      </c>
    </row>
    <row r="20" spans="2:21" s="5" customFormat="1" ht="20.100000000000001" customHeight="1" x14ac:dyDescent="0.3">
      <c r="K20" s="191"/>
      <c r="L20" s="206"/>
      <c r="M20" s="21"/>
      <c r="N20" s="23"/>
      <c r="O20" s="47">
        <f t="shared" si="11"/>
        <v>0</v>
      </c>
      <c r="P20" s="47">
        <f t="shared" si="12"/>
        <v>0</v>
      </c>
      <c r="Q20" s="51">
        <f t="shared" si="13"/>
        <v>0</v>
      </c>
      <c r="R20" s="39">
        <f t="shared" si="0"/>
        <v>0</v>
      </c>
      <c r="T20" s="209">
        <f t="shared" si="7"/>
        <v>0</v>
      </c>
      <c r="U20" s="211">
        <f t="shared" si="15"/>
        <v>43921</v>
      </c>
    </row>
    <row r="21" spans="2:21" s="5" customFormat="1" ht="20.100000000000001" customHeight="1" x14ac:dyDescent="0.3">
      <c r="K21" s="191"/>
      <c r="L21" s="206"/>
      <c r="M21" s="21"/>
      <c r="N21" s="21"/>
      <c r="O21" s="23"/>
      <c r="P21" s="47">
        <f t="shared" si="12"/>
        <v>0</v>
      </c>
      <c r="Q21" s="51">
        <f t="shared" si="13"/>
        <v>0</v>
      </c>
      <c r="R21" s="39">
        <f t="shared" si="0"/>
        <v>0</v>
      </c>
      <c r="T21" s="209">
        <f t="shared" si="7"/>
        <v>0</v>
      </c>
      <c r="U21" s="211">
        <f t="shared" si="15"/>
        <v>43951</v>
      </c>
    </row>
    <row r="22" spans="2:21" s="5" customFormat="1" ht="20.100000000000001" customHeight="1" x14ac:dyDescent="0.3">
      <c r="K22" s="191"/>
      <c r="L22" s="207"/>
      <c r="M22" s="28"/>
      <c r="N22" s="28"/>
      <c r="O22" s="29"/>
      <c r="P22" s="29"/>
      <c r="Q22" s="50">
        <f t="shared" si="13"/>
        <v>0</v>
      </c>
      <c r="R22" s="45">
        <f t="shared" si="0"/>
        <v>0</v>
      </c>
      <c r="T22" s="209">
        <f t="shared" si="7"/>
        <v>0</v>
      </c>
      <c r="U22" s="211">
        <f t="shared" si="15"/>
        <v>43982</v>
      </c>
    </row>
    <row r="23" spans="2:21" s="5" customFormat="1" ht="20.100000000000001" customHeight="1" x14ac:dyDescent="0.3">
      <c r="K23" s="191"/>
      <c r="L23" s="208">
        <f t="shared" ref="L23:Q23" si="16">SUM(L6:L22)</f>
        <v>0</v>
      </c>
      <c r="M23" s="33">
        <f t="shared" si="16"/>
        <v>0</v>
      </c>
      <c r="N23" s="33">
        <f t="shared" si="16"/>
        <v>0</v>
      </c>
      <c r="O23" s="33">
        <f t="shared" si="16"/>
        <v>0</v>
      </c>
      <c r="P23" s="33">
        <f t="shared" si="16"/>
        <v>0</v>
      </c>
      <c r="Q23" s="32">
        <f t="shared" si="16"/>
        <v>0</v>
      </c>
      <c r="R23" s="44">
        <f t="shared" si="0"/>
        <v>0</v>
      </c>
      <c r="T23" s="1"/>
      <c r="U23" s="1"/>
    </row>
    <row r="24" spans="2:21" ht="6" customHeight="1" x14ac:dyDescent="0.3"/>
    <row r="43" ht="6" customHeight="1" x14ac:dyDescent="0.3"/>
  </sheetData>
  <sheetProtection algorithmName="SHA-512" hashValue="KDXJe719yoCNPI+auHgKY8JRBNPDgcGc6+mlpBabhiGDWnmgJanVZdoN72rDZAE+qBgfvnwsuT8g6/W2QgmBaw==" saltValue="FlIguHDvA/zyQwEnI8UoZw==" spinCount="100000" sheet="1" formatCells="0" formatColumns="0" formatRows="0" insertColumns="0" insertRows="0" insertHyperlinks="0" deleteColumns="0" deleteRows="0" sort="0" autoFilter="0" pivotTables="0"/>
  <mergeCells count="9">
    <mergeCell ref="B2:F2"/>
    <mergeCell ref="L3:R3"/>
    <mergeCell ref="E3:H4"/>
    <mergeCell ref="B3:B5"/>
    <mergeCell ref="D3:D5"/>
    <mergeCell ref="I3:I5"/>
    <mergeCell ref="J3:J5"/>
    <mergeCell ref="C3:C5"/>
    <mergeCell ref="L2:O2"/>
  </mergeCells>
  <conditionalFormatting sqref="S6:S17">
    <cfRule type="cellIs" dxfId="6" priority="3" operator="equal">
      <formula>0</formula>
    </cfRule>
  </conditionalFormatting>
  <conditionalFormatting sqref="S5">
    <cfRule type="cellIs" dxfId="5" priority="1" operator="equal">
      <formula>0</formula>
    </cfRule>
    <cfRule type="cellIs" dxfId="4" priority="2" operator="lessThan">
      <formula>0</formula>
    </cfRule>
  </conditionalFormatting>
  <dataValidations count="2">
    <dataValidation allowBlank="1" showInputMessage="1" showErrorMessage="1" prompt="Taux de tva modifiables_x000a_" sqref="E5:H5" xr:uid="{00000000-0002-0000-0100-000000000000}"/>
    <dataValidation allowBlank="1" showInputMessage="1" showErrorMessage="1" prompt="taux modifiables" sqref="L5:Q5" xr:uid="{00000000-0002-0000-0100-000001000000}"/>
  </dataValidations>
  <pageMargins left="0" right="0" top="0" bottom="0" header="0" footer="0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68"/>
  <sheetViews>
    <sheetView showGridLines="0" showRowColHeaders="0" topLeftCell="A4" zoomScaleNormal="100" workbookViewId="0">
      <selection activeCell="C16" sqref="C16:O16"/>
    </sheetView>
  </sheetViews>
  <sheetFormatPr baseColWidth="10" defaultColWidth="11.44140625" defaultRowHeight="13.8" x14ac:dyDescent="0.25"/>
  <cols>
    <col min="1" max="1" width="1.6640625" style="68" customWidth="1"/>
    <col min="2" max="2" width="33.44140625" style="68" bestFit="1" customWidth="1"/>
    <col min="3" max="14" width="10.6640625" style="68" customWidth="1"/>
    <col min="15" max="15" width="10.6640625" style="69" customWidth="1"/>
    <col min="16" max="16" width="9.6640625" style="68" customWidth="1"/>
    <col min="17" max="17" width="8.6640625" style="68" customWidth="1"/>
    <col min="18" max="16384" width="11.44140625" style="68"/>
  </cols>
  <sheetData>
    <row r="1" spans="2:16" ht="6" customHeight="1" x14ac:dyDescent="0.25"/>
    <row r="2" spans="2:16" s="71" customFormat="1" ht="20.100000000000001" customHeight="1" x14ac:dyDescent="0.3">
      <c r="B2" s="70" t="s">
        <v>35</v>
      </c>
      <c r="C2" s="131">
        <f>IF(ISBLANK(mois_1)," ",mois_1)</f>
        <v>43496</v>
      </c>
      <c r="D2" s="129">
        <f t="shared" ref="D2:N2" si="0">IF(ISBLANK(mois_1)," ",EOMONTH(C2,1))</f>
        <v>43524</v>
      </c>
      <c r="E2" s="129">
        <f t="shared" si="0"/>
        <v>43555</v>
      </c>
      <c r="F2" s="129">
        <f t="shared" si="0"/>
        <v>43585</v>
      </c>
      <c r="G2" s="129">
        <f t="shared" si="0"/>
        <v>43616</v>
      </c>
      <c r="H2" s="129">
        <f t="shared" si="0"/>
        <v>43646</v>
      </c>
      <c r="I2" s="129">
        <f t="shared" si="0"/>
        <v>43677</v>
      </c>
      <c r="J2" s="129">
        <f t="shared" si="0"/>
        <v>43708</v>
      </c>
      <c r="K2" s="129">
        <f t="shared" si="0"/>
        <v>43738</v>
      </c>
      <c r="L2" s="129">
        <f t="shared" si="0"/>
        <v>43769</v>
      </c>
      <c r="M2" s="129">
        <f t="shared" si="0"/>
        <v>43799</v>
      </c>
      <c r="N2" s="129">
        <f t="shared" si="0"/>
        <v>43830</v>
      </c>
      <c r="O2" s="132" t="s">
        <v>18</v>
      </c>
    </row>
    <row r="3" spans="2:16" s="71" customFormat="1" ht="20.100000000000001" customHeight="1" x14ac:dyDescent="0.3">
      <c r="B3" s="72" t="s">
        <v>36</v>
      </c>
      <c r="C3" s="73">
        <f>Ventes!H6</f>
        <v>0</v>
      </c>
      <c r="D3" s="74">
        <f>Ventes!H7</f>
        <v>0</v>
      </c>
      <c r="E3" s="74">
        <f>Ventes!H8</f>
        <v>0</v>
      </c>
      <c r="F3" s="74">
        <f>Ventes!H9</f>
        <v>0</v>
      </c>
      <c r="G3" s="74">
        <f>Ventes!H10</f>
        <v>0</v>
      </c>
      <c r="H3" s="74">
        <f>Ventes!H11</f>
        <v>0</v>
      </c>
      <c r="I3" s="74">
        <f>Ventes!H12</f>
        <v>0</v>
      </c>
      <c r="J3" s="74">
        <f>Ventes!H13</f>
        <v>0</v>
      </c>
      <c r="K3" s="74">
        <f>Ventes!H14</f>
        <v>0</v>
      </c>
      <c r="L3" s="74">
        <f>Ventes!H15</f>
        <v>0</v>
      </c>
      <c r="M3" s="74">
        <f>Ventes!H16</f>
        <v>0</v>
      </c>
      <c r="N3" s="75">
        <f>Ventes!H17</f>
        <v>0</v>
      </c>
      <c r="O3" s="76">
        <f>SUM(C3:N3)</f>
        <v>0</v>
      </c>
      <c r="P3" s="77" t="str">
        <f>IF(O3=tva_collectée,"ok",O3-tva_collectée)</f>
        <v>ok</v>
      </c>
    </row>
    <row r="4" spans="2:16" s="71" customFormat="1" ht="20.100000000000001" customHeight="1" x14ac:dyDescent="0.3">
      <c r="B4" s="78" t="s">
        <v>37</v>
      </c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  <c r="O4" s="79">
        <f t="shared" ref="O4:O5" si="1">SUM(C4:N4)</f>
        <v>0</v>
      </c>
      <c r="P4" s="69"/>
    </row>
    <row r="5" spans="2:16" s="71" customFormat="1" ht="20.100000000000001" customHeight="1" x14ac:dyDescent="0.3">
      <c r="B5" s="72" t="s">
        <v>54</v>
      </c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76">
        <f t="shared" si="1"/>
        <v>0</v>
      </c>
      <c r="P5" s="69"/>
    </row>
    <row r="6" spans="2:16" s="71" customFormat="1" ht="20.100000000000001" customHeight="1" x14ac:dyDescent="0.3">
      <c r="B6" s="80" t="s">
        <v>38</v>
      </c>
      <c r="C6" s="224">
        <f>SUM(C3:C5)</f>
        <v>0</v>
      </c>
      <c r="D6" s="225">
        <f t="shared" ref="D6:N6" si="2">SUM(D3:D5)</f>
        <v>0</v>
      </c>
      <c r="E6" s="225">
        <f t="shared" si="2"/>
        <v>0</v>
      </c>
      <c r="F6" s="225">
        <f t="shared" si="2"/>
        <v>0</v>
      </c>
      <c r="G6" s="225">
        <f t="shared" si="2"/>
        <v>0</v>
      </c>
      <c r="H6" s="225">
        <f t="shared" si="2"/>
        <v>0</v>
      </c>
      <c r="I6" s="225">
        <f t="shared" si="2"/>
        <v>0</v>
      </c>
      <c r="J6" s="225">
        <f t="shared" si="2"/>
        <v>0</v>
      </c>
      <c r="K6" s="225">
        <f t="shared" si="2"/>
        <v>0</v>
      </c>
      <c r="L6" s="225">
        <f t="shared" si="2"/>
        <v>0</v>
      </c>
      <c r="M6" s="225">
        <f t="shared" si="2"/>
        <v>0</v>
      </c>
      <c r="N6" s="226">
        <f t="shared" si="2"/>
        <v>0</v>
      </c>
      <c r="O6" s="226">
        <f t="shared" ref="O6" si="3">SUM(O3:O5)</f>
        <v>0</v>
      </c>
      <c r="P6" s="69"/>
    </row>
    <row r="7" spans="2:16" s="71" customFormat="1" ht="20.100000000000001" customHeight="1" x14ac:dyDescent="0.3">
      <c r="B7" s="72" t="s">
        <v>39</v>
      </c>
      <c r="C7" s="73">
        <f>Achats!I6</f>
        <v>0</v>
      </c>
      <c r="D7" s="74">
        <f>Achats!I7</f>
        <v>0</v>
      </c>
      <c r="E7" s="74">
        <f>Achats!I8</f>
        <v>0</v>
      </c>
      <c r="F7" s="74">
        <f>Achats!I9</f>
        <v>0</v>
      </c>
      <c r="G7" s="74">
        <f>Achats!I10</f>
        <v>0</v>
      </c>
      <c r="H7" s="74">
        <f>Achats!I11</f>
        <v>0</v>
      </c>
      <c r="I7" s="74">
        <f>Achats!I12</f>
        <v>0</v>
      </c>
      <c r="J7" s="74">
        <f>Achats!I13</f>
        <v>0</v>
      </c>
      <c r="K7" s="74">
        <f>Achats!I14</f>
        <v>0</v>
      </c>
      <c r="L7" s="74">
        <f>Achats!I15</f>
        <v>0</v>
      </c>
      <c r="M7" s="74">
        <f>Achats!I16</f>
        <v>0</v>
      </c>
      <c r="N7" s="75">
        <f>Achats!I17</f>
        <v>0</v>
      </c>
      <c r="O7" s="76">
        <f t="shared" ref="O7:O10" si="4">SUM(C7:N7)</f>
        <v>0</v>
      </c>
      <c r="P7" s="77" t="str">
        <f>IF(O7=tva_déductible,"ok",O7-tva_déductible)</f>
        <v>ok</v>
      </c>
    </row>
    <row r="8" spans="2:16" s="71" customFormat="1" ht="20.100000000000001" customHeight="1" x14ac:dyDescent="0.3">
      <c r="B8" s="78" t="s">
        <v>40</v>
      </c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79">
        <f t="shared" si="4"/>
        <v>0</v>
      </c>
    </row>
    <row r="9" spans="2:16" s="71" customFormat="1" ht="20.100000000000001" customHeight="1" x14ac:dyDescent="0.3">
      <c r="B9" s="78" t="s">
        <v>41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  <c r="O9" s="79">
        <f t="shared" si="4"/>
        <v>0</v>
      </c>
    </row>
    <row r="10" spans="2:16" s="71" customFormat="1" ht="20.100000000000001" customHeight="1" x14ac:dyDescent="0.3">
      <c r="B10" s="72" t="s">
        <v>55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  <c r="O10" s="76">
        <f t="shared" si="4"/>
        <v>0</v>
      </c>
    </row>
    <row r="11" spans="2:16" s="71" customFormat="1" ht="20.100000000000001" customHeight="1" x14ac:dyDescent="0.3">
      <c r="B11" s="80" t="s">
        <v>42</v>
      </c>
      <c r="C11" s="224">
        <f>SUM(C7:C10)</f>
        <v>0</v>
      </c>
      <c r="D11" s="225">
        <f t="shared" ref="D11:N11" si="5">SUM(D7:D10)</f>
        <v>0</v>
      </c>
      <c r="E11" s="225">
        <f t="shared" si="5"/>
        <v>0</v>
      </c>
      <c r="F11" s="225">
        <f t="shared" si="5"/>
        <v>0</v>
      </c>
      <c r="G11" s="225">
        <f t="shared" si="5"/>
        <v>0</v>
      </c>
      <c r="H11" s="225">
        <f t="shared" si="5"/>
        <v>0</v>
      </c>
      <c r="I11" s="225">
        <f t="shared" si="5"/>
        <v>0</v>
      </c>
      <c r="J11" s="225">
        <f t="shared" si="5"/>
        <v>0</v>
      </c>
      <c r="K11" s="225">
        <f t="shared" si="5"/>
        <v>0</v>
      </c>
      <c r="L11" s="225">
        <f t="shared" si="5"/>
        <v>0</v>
      </c>
      <c r="M11" s="225">
        <f t="shared" si="5"/>
        <v>0</v>
      </c>
      <c r="N11" s="226">
        <f t="shared" si="5"/>
        <v>0</v>
      </c>
      <c r="O11" s="226">
        <f t="shared" ref="O11" si="6">SUM(O7:O10)</f>
        <v>0</v>
      </c>
    </row>
    <row r="12" spans="2:16" s="71" customFormat="1" ht="20.100000000000001" customHeight="1" x14ac:dyDescent="0.3">
      <c r="B12" s="72" t="s">
        <v>43</v>
      </c>
      <c r="C12" s="227">
        <f>C6-C11</f>
        <v>0</v>
      </c>
      <c r="D12" s="228">
        <f t="shared" ref="D12:N12" si="7">D6-D11</f>
        <v>0</v>
      </c>
      <c r="E12" s="228">
        <f t="shared" si="7"/>
        <v>0</v>
      </c>
      <c r="F12" s="228">
        <f t="shared" si="7"/>
        <v>0</v>
      </c>
      <c r="G12" s="228">
        <f t="shared" si="7"/>
        <v>0</v>
      </c>
      <c r="H12" s="228">
        <f t="shared" si="7"/>
        <v>0</v>
      </c>
      <c r="I12" s="228">
        <f t="shared" si="7"/>
        <v>0</v>
      </c>
      <c r="J12" s="228">
        <f t="shared" si="7"/>
        <v>0</v>
      </c>
      <c r="K12" s="228">
        <f t="shared" si="7"/>
        <v>0</v>
      </c>
      <c r="L12" s="228">
        <f t="shared" si="7"/>
        <v>0</v>
      </c>
      <c r="M12" s="228">
        <f t="shared" si="7"/>
        <v>0</v>
      </c>
      <c r="N12" s="229">
        <f t="shared" si="7"/>
        <v>0</v>
      </c>
      <c r="O12" s="230">
        <f t="shared" ref="O12:O13" si="8">SUM(C12:N12)</f>
        <v>0</v>
      </c>
    </row>
    <row r="13" spans="2:16" s="71" customFormat="1" ht="20.100000000000001" customHeight="1" x14ac:dyDescent="0.3">
      <c r="B13" s="78" t="s">
        <v>60</v>
      </c>
      <c r="C13" s="231">
        <f>IF(C12&gt;0,C12,0)</f>
        <v>0</v>
      </c>
      <c r="D13" s="231">
        <f t="shared" ref="D13:N13" si="9">IF(D12&gt;0,D12,0)</f>
        <v>0</v>
      </c>
      <c r="E13" s="231">
        <f t="shared" si="9"/>
        <v>0</v>
      </c>
      <c r="F13" s="231">
        <f t="shared" si="9"/>
        <v>0</v>
      </c>
      <c r="G13" s="231">
        <f t="shared" si="9"/>
        <v>0</v>
      </c>
      <c r="H13" s="231">
        <f t="shared" si="9"/>
        <v>0</v>
      </c>
      <c r="I13" s="231">
        <f t="shared" si="9"/>
        <v>0</v>
      </c>
      <c r="J13" s="231">
        <f t="shared" si="9"/>
        <v>0</v>
      </c>
      <c r="K13" s="231">
        <f t="shared" si="9"/>
        <v>0</v>
      </c>
      <c r="L13" s="231">
        <f t="shared" si="9"/>
        <v>0</v>
      </c>
      <c r="M13" s="231">
        <f t="shared" si="9"/>
        <v>0</v>
      </c>
      <c r="N13" s="231">
        <f t="shared" si="9"/>
        <v>0</v>
      </c>
      <c r="O13" s="79">
        <f t="shared" si="8"/>
        <v>0</v>
      </c>
    </row>
    <row r="14" spans="2:16" s="71" customFormat="1" ht="20.100000000000001" customHeight="1" x14ac:dyDescent="0.3">
      <c r="B14" s="160" t="s">
        <v>61</v>
      </c>
      <c r="C14" s="161">
        <f>IF(C12&lt;0,-C12,0)</f>
        <v>0</v>
      </c>
      <c r="D14" s="161">
        <f t="shared" ref="D14:N14" si="10">IF(D12&lt;0,-D12,0)</f>
        <v>0</v>
      </c>
      <c r="E14" s="161">
        <f t="shared" si="10"/>
        <v>0</v>
      </c>
      <c r="F14" s="161">
        <f t="shared" si="10"/>
        <v>0</v>
      </c>
      <c r="G14" s="161">
        <f t="shared" si="10"/>
        <v>0</v>
      </c>
      <c r="H14" s="161">
        <f t="shared" si="10"/>
        <v>0</v>
      </c>
      <c r="I14" s="161">
        <f t="shared" si="10"/>
        <v>0</v>
      </c>
      <c r="J14" s="161">
        <f t="shared" si="10"/>
        <v>0</v>
      </c>
      <c r="K14" s="161">
        <f t="shared" si="10"/>
        <v>0</v>
      </c>
      <c r="L14" s="161">
        <f t="shared" si="10"/>
        <v>0</v>
      </c>
      <c r="M14" s="161">
        <f t="shared" si="10"/>
        <v>0</v>
      </c>
      <c r="N14" s="161">
        <f t="shared" si="10"/>
        <v>0</v>
      </c>
      <c r="O14" s="162">
        <f>SUM(C14:N14)</f>
        <v>0</v>
      </c>
      <c r="P14" s="163"/>
    </row>
    <row r="15" spans="2:16" ht="6" customHeight="1" x14ac:dyDescent="0.25"/>
    <row r="16" spans="2:16" s="71" customFormat="1" ht="20.100000000000001" customHeight="1" x14ac:dyDescent="0.3">
      <c r="B16" s="164" t="s">
        <v>62</v>
      </c>
      <c r="C16" s="238">
        <f>C14</f>
        <v>0</v>
      </c>
      <c r="D16" s="238">
        <f t="shared" ref="D16:N16" si="11">D14+C16-C18-C17</f>
        <v>0</v>
      </c>
      <c r="E16" s="238">
        <f t="shared" si="11"/>
        <v>0</v>
      </c>
      <c r="F16" s="238">
        <f t="shared" si="11"/>
        <v>0</v>
      </c>
      <c r="G16" s="238">
        <f t="shared" si="11"/>
        <v>0</v>
      </c>
      <c r="H16" s="238">
        <f t="shared" si="11"/>
        <v>0</v>
      </c>
      <c r="I16" s="238">
        <f t="shared" si="11"/>
        <v>0</v>
      </c>
      <c r="J16" s="238">
        <f t="shared" si="11"/>
        <v>0</v>
      </c>
      <c r="K16" s="238">
        <f t="shared" si="11"/>
        <v>0</v>
      </c>
      <c r="L16" s="238">
        <f t="shared" si="11"/>
        <v>0</v>
      </c>
      <c r="M16" s="238">
        <f t="shared" si="11"/>
        <v>0</v>
      </c>
      <c r="N16" s="239">
        <f t="shared" si="11"/>
        <v>0</v>
      </c>
      <c r="O16" s="165"/>
    </row>
    <row r="17" spans="2:17" s="170" customFormat="1" ht="20.100000000000001" customHeight="1" x14ac:dyDescent="0.3">
      <c r="B17" s="166" t="s">
        <v>63</v>
      </c>
      <c r="C17" s="167"/>
      <c r="D17" s="167">
        <f t="shared" ref="D17" si="12">IF(C13&lt;=0,0,IF(C13&gt;C19,C19,C13))</f>
        <v>0</v>
      </c>
      <c r="E17" s="167">
        <f t="shared" ref="E17" si="13">IF(D13&lt;=0,0,IF(D13&gt;D19,D19,D13))</f>
        <v>0</v>
      </c>
      <c r="F17" s="167">
        <f t="shared" ref="F17" si="14">IF(E13&lt;=0,0,IF(E13&gt;E19,E19,E13))</f>
        <v>0</v>
      </c>
      <c r="G17" s="167">
        <f t="shared" ref="G17:N17" si="15">IF(F13&lt;=0,0,IF(F13&gt;F19,F19,F13))</f>
        <v>0</v>
      </c>
      <c r="H17" s="167">
        <f t="shared" si="15"/>
        <v>0</v>
      </c>
      <c r="I17" s="167">
        <f t="shared" si="15"/>
        <v>0</v>
      </c>
      <c r="J17" s="167">
        <f t="shared" si="15"/>
        <v>0</v>
      </c>
      <c r="K17" s="167">
        <f t="shared" si="15"/>
        <v>0</v>
      </c>
      <c r="L17" s="167">
        <f t="shared" si="15"/>
        <v>0</v>
      </c>
      <c r="M17" s="167">
        <f t="shared" si="15"/>
        <v>0</v>
      </c>
      <c r="N17" s="168">
        <f t="shared" si="15"/>
        <v>0</v>
      </c>
      <c r="O17" s="169">
        <f>SUM(C17:N17)</f>
        <v>0</v>
      </c>
    </row>
    <row r="18" spans="2:17" s="71" customFormat="1" ht="20.100000000000001" customHeight="1" x14ac:dyDescent="0.3">
      <c r="B18" s="80" t="s">
        <v>44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2"/>
      <c r="O18" s="173">
        <f>SUM(C18:N18)</f>
        <v>0</v>
      </c>
    </row>
    <row r="19" spans="2:17" s="71" customFormat="1" ht="20.100000000000001" customHeight="1" x14ac:dyDescent="0.3">
      <c r="B19" s="78" t="s">
        <v>53</v>
      </c>
      <c r="C19" s="232">
        <f>C14</f>
        <v>0</v>
      </c>
      <c r="D19" s="232">
        <f t="shared" ref="D19:N19" si="16">D16-D18-D17</f>
        <v>0</v>
      </c>
      <c r="E19" s="232">
        <f t="shared" si="16"/>
        <v>0</v>
      </c>
      <c r="F19" s="232">
        <f t="shared" si="16"/>
        <v>0</v>
      </c>
      <c r="G19" s="232">
        <f t="shared" si="16"/>
        <v>0</v>
      </c>
      <c r="H19" s="232">
        <f t="shared" si="16"/>
        <v>0</v>
      </c>
      <c r="I19" s="232">
        <f t="shared" si="16"/>
        <v>0</v>
      </c>
      <c r="J19" s="232">
        <f t="shared" si="16"/>
        <v>0</v>
      </c>
      <c r="K19" s="232">
        <f t="shared" si="16"/>
        <v>0</v>
      </c>
      <c r="L19" s="232">
        <f t="shared" si="16"/>
        <v>0</v>
      </c>
      <c r="M19" s="232">
        <f t="shared" si="16"/>
        <v>0</v>
      </c>
      <c r="N19" s="233">
        <f t="shared" si="16"/>
        <v>0</v>
      </c>
      <c r="O19" s="174"/>
    </row>
    <row r="20" spans="2:17" s="71" customFormat="1" ht="20.100000000000001" customHeight="1" x14ac:dyDescent="0.3">
      <c r="B20" s="234" t="s">
        <v>45</v>
      </c>
      <c r="C20" s="235"/>
      <c r="D20" s="235">
        <f>IF(C12&gt;0,C12,0)</f>
        <v>0</v>
      </c>
      <c r="E20" s="235">
        <f t="shared" ref="E20:N20" si="17">IF((D13-D19)&lt;0,0,D13-D19)</f>
        <v>0</v>
      </c>
      <c r="F20" s="235">
        <f t="shared" si="17"/>
        <v>0</v>
      </c>
      <c r="G20" s="235">
        <f t="shared" si="17"/>
        <v>0</v>
      </c>
      <c r="H20" s="235">
        <f t="shared" si="17"/>
        <v>0</v>
      </c>
      <c r="I20" s="235">
        <f t="shared" si="17"/>
        <v>0</v>
      </c>
      <c r="J20" s="235">
        <f t="shared" si="17"/>
        <v>0</v>
      </c>
      <c r="K20" s="235">
        <f t="shared" si="17"/>
        <v>0</v>
      </c>
      <c r="L20" s="235">
        <f t="shared" si="17"/>
        <v>0</v>
      </c>
      <c r="M20" s="235">
        <f t="shared" si="17"/>
        <v>0</v>
      </c>
      <c r="N20" s="236">
        <f t="shared" si="17"/>
        <v>0</v>
      </c>
      <c r="O20" s="237">
        <f>SUM(C20:N20)</f>
        <v>0</v>
      </c>
      <c r="P20" s="175" t="str">
        <f>IF((O20-O18)=O12,"ok",O20-O18-O12)</f>
        <v>ok</v>
      </c>
      <c r="Q20" s="77" t="str">
        <f>IF(ISERROR(IF(N12=(P20/-1),"ok",N12-(P20/-1)))," ",IF(N12=(P20/-1),"ok",N12-(P20/-1)))</f>
        <v xml:space="preserve"> </v>
      </c>
    </row>
    <row r="21" spans="2:17" s="71" customFormat="1" ht="20.100000000000001" customHeight="1" x14ac:dyDescent="0.3"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75">
        <f>IF(ISERROR(O20-P20-O18),0,O20-P20-O18)</f>
        <v>0</v>
      </c>
      <c r="Q21" s="77" t="str">
        <f>IF(P21=0," ",IF(O12=P21,"ok",O12-P21))</f>
        <v xml:space="preserve"> </v>
      </c>
    </row>
    <row r="22" spans="2:17" s="178" customFormat="1" ht="20.100000000000001" customHeight="1" x14ac:dyDescent="0.3">
      <c r="O22" s="179"/>
    </row>
    <row r="23" spans="2:17" s="176" customFormat="1" ht="20.100000000000001" customHeight="1" x14ac:dyDescent="0.25">
      <c r="O23" s="177"/>
    </row>
    <row r="24" spans="2:17" s="176" customFormat="1" ht="20.100000000000001" customHeight="1" x14ac:dyDescent="0.25">
      <c r="O24" s="177"/>
    </row>
    <row r="25" spans="2:17" s="176" customFormat="1" ht="20.100000000000001" customHeight="1" x14ac:dyDescent="0.25">
      <c r="O25" s="177"/>
    </row>
    <row r="26" spans="2:17" s="176" customFormat="1" ht="20.100000000000001" customHeight="1" x14ac:dyDescent="0.25">
      <c r="O26" s="177"/>
    </row>
    <row r="27" spans="2:17" s="176" customFormat="1" ht="20.100000000000001" customHeight="1" x14ac:dyDescent="0.25">
      <c r="O27" s="177"/>
    </row>
    <row r="28" spans="2:17" s="176" customFormat="1" ht="20.100000000000001" customHeight="1" x14ac:dyDescent="0.25">
      <c r="O28" s="177"/>
    </row>
    <row r="29" spans="2:17" s="176" customFormat="1" ht="20.100000000000001" customHeight="1" x14ac:dyDescent="0.25">
      <c r="O29" s="177"/>
    </row>
    <row r="30" spans="2:17" s="176" customFormat="1" ht="20.100000000000001" customHeight="1" x14ac:dyDescent="0.25">
      <c r="O30" s="177"/>
    </row>
    <row r="31" spans="2:17" s="176" customFormat="1" ht="20.100000000000001" customHeight="1" x14ac:dyDescent="0.25">
      <c r="O31" s="177"/>
    </row>
    <row r="32" spans="2:17" s="176" customFormat="1" ht="20.100000000000001" customHeight="1" x14ac:dyDescent="0.25">
      <c r="O32" s="177"/>
    </row>
    <row r="33" spans="15:15" s="176" customFormat="1" ht="20.100000000000001" customHeight="1" x14ac:dyDescent="0.25">
      <c r="O33" s="177"/>
    </row>
    <row r="34" spans="15:15" s="176" customFormat="1" ht="20.100000000000001" customHeight="1" x14ac:dyDescent="0.25">
      <c r="O34" s="177"/>
    </row>
    <row r="35" spans="15:15" s="176" customFormat="1" ht="20.100000000000001" customHeight="1" x14ac:dyDescent="0.25">
      <c r="O35" s="177"/>
    </row>
    <row r="36" spans="15:15" s="176" customFormat="1" ht="20.100000000000001" customHeight="1" x14ac:dyDescent="0.25">
      <c r="O36" s="177"/>
    </row>
    <row r="37" spans="15:15" s="176" customFormat="1" ht="20.100000000000001" customHeight="1" x14ac:dyDescent="0.25">
      <c r="O37" s="177"/>
    </row>
    <row r="38" spans="15:15" s="176" customFormat="1" ht="20.100000000000001" customHeight="1" x14ac:dyDescent="0.25">
      <c r="O38" s="177"/>
    </row>
    <row r="39" spans="15:15" s="176" customFormat="1" ht="20.100000000000001" customHeight="1" x14ac:dyDescent="0.25">
      <c r="O39" s="177"/>
    </row>
    <row r="40" spans="15:15" s="176" customFormat="1" ht="20.100000000000001" customHeight="1" x14ac:dyDescent="0.25">
      <c r="O40" s="177"/>
    </row>
    <row r="41" spans="15:15" s="176" customFormat="1" ht="20.100000000000001" customHeight="1" x14ac:dyDescent="0.25">
      <c r="O41" s="177"/>
    </row>
    <row r="42" spans="15:15" s="176" customFormat="1" ht="20.100000000000001" customHeight="1" x14ac:dyDescent="0.25">
      <c r="O42" s="177"/>
    </row>
    <row r="43" spans="15:15" s="176" customFormat="1" ht="20.100000000000001" customHeight="1" x14ac:dyDescent="0.25">
      <c r="O43" s="177"/>
    </row>
    <row r="44" spans="15:15" s="176" customFormat="1" ht="20.100000000000001" customHeight="1" x14ac:dyDescent="0.25">
      <c r="O44" s="177"/>
    </row>
    <row r="45" spans="15:15" s="176" customFormat="1" ht="20.100000000000001" customHeight="1" x14ac:dyDescent="0.25">
      <c r="O45" s="177"/>
    </row>
    <row r="46" spans="15:15" s="176" customFormat="1" ht="20.100000000000001" customHeight="1" x14ac:dyDescent="0.25">
      <c r="O46" s="177"/>
    </row>
    <row r="47" spans="15:15" s="176" customFormat="1" ht="20.100000000000001" customHeight="1" x14ac:dyDescent="0.25">
      <c r="O47" s="177"/>
    </row>
    <row r="48" spans="15:15" s="176" customFormat="1" ht="20.100000000000001" customHeight="1" x14ac:dyDescent="0.25">
      <c r="O48" s="177"/>
    </row>
    <row r="49" spans="15:15" s="176" customFormat="1" ht="20.100000000000001" customHeight="1" x14ac:dyDescent="0.25">
      <c r="O49" s="177"/>
    </row>
    <row r="50" spans="15:15" s="176" customFormat="1" ht="20.100000000000001" customHeight="1" x14ac:dyDescent="0.25">
      <c r="O50" s="177"/>
    </row>
    <row r="51" spans="15:15" s="176" customFormat="1" ht="20.100000000000001" customHeight="1" x14ac:dyDescent="0.25">
      <c r="O51" s="177"/>
    </row>
    <row r="52" spans="15:15" s="176" customFormat="1" ht="20.100000000000001" customHeight="1" x14ac:dyDescent="0.25">
      <c r="O52" s="177"/>
    </row>
    <row r="53" spans="15:15" s="176" customFormat="1" ht="20.100000000000001" customHeight="1" x14ac:dyDescent="0.25">
      <c r="O53" s="177"/>
    </row>
    <row r="54" spans="15:15" s="176" customFormat="1" ht="20.100000000000001" customHeight="1" x14ac:dyDescent="0.25">
      <c r="O54" s="177"/>
    </row>
    <row r="55" spans="15:15" s="176" customFormat="1" ht="20.100000000000001" customHeight="1" x14ac:dyDescent="0.25">
      <c r="O55" s="177"/>
    </row>
    <row r="56" spans="15:15" s="176" customFormat="1" ht="20.100000000000001" customHeight="1" x14ac:dyDescent="0.25">
      <c r="O56" s="177"/>
    </row>
    <row r="57" spans="15:15" s="176" customFormat="1" x14ac:dyDescent="0.25">
      <c r="O57" s="177"/>
    </row>
    <row r="58" spans="15:15" s="176" customFormat="1" x14ac:dyDescent="0.25">
      <c r="O58" s="177"/>
    </row>
    <row r="59" spans="15:15" s="176" customFormat="1" x14ac:dyDescent="0.25">
      <c r="O59" s="177"/>
    </row>
    <row r="60" spans="15:15" s="176" customFormat="1" x14ac:dyDescent="0.25">
      <c r="O60" s="177"/>
    </row>
    <row r="61" spans="15:15" s="176" customFormat="1" x14ac:dyDescent="0.25">
      <c r="O61" s="177"/>
    </row>
    <row r="62" spans="15:15" s="176" customFormat="1" x14ac:dyDescent="0.25">
      <c r="O62" s="177"/>
    </row>
    <row r="63" spans="15:15" s="176" customFormat="1" x14ac:dyDescent="0.25">
      <c r="O63" s="177"/>
    </row>
    <row r="64" spans="15:15" s="176" customFormat="1" x14ac:dyDescent="0.25">
      <c r="O64" s="177"/>
    </row>
    <row r="65" spans="15:15" s="176" customFormat="1" x14ac:dyDescent="0.25">
      <c r="O65" s="177"/>
    </row>
    <row r="66" spans="15:15" s="176" customFormat="1" x14ac:dyDescent="0.25">
      <c r="O66" s="177"/>
    </row>
    <row r="67" spans="15:15" s="176" customFormat="1" x14ac:dyDescent="0.25">
      <c r="O67" s="177"/>
    </row>
    <row r="68" spans="15:15" s="176" customFormat="1" x14ac:dyDescent="0.25">
      <c r="O68" s="177"/>
    </row>
  </sheetData>
  <sheetProtection algorithmName="SHA-512" hashValue="bhNPAhorNCmdV49XSUf6Ryc9+HCqOnhY6vE3fhihnc6Q5yWuMr17zdpbsTIPZDuKBwZh45q/jjzWkDT0upfr3A==" saltValue="FY2qvPNH0Ukgrylb/gYhng==" spinCount="100000" sheet="1" objects="1" scenarios="1" formatCells="0" formatColumns="0" formatRows="0" insertColumns="0" insertRows="0" insertHyperlinks="0" deleteColumns="0" deleteRows="0"/>
  <conditionalFormatting sqref="P21">
    <cfRule type="cellIs" dxfId="3" priority="1" operator="equal">
      <formula>0</formula>
    </cfRule>
  </conditionalFormatting>
  <pageMargins left="0" right="0" top="0" bottom="0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47"/>
  <sheetViews>
    <sheetView showGridLines="0" zoomScaleNormal="100" workbookViewId="0">
      <pane xSplit="3" ySplit="3" topLeftCell="D19" activePane="bottomRight" state="frozenSplit"/>
      <selection pane="topRight" activeCell="I1" sqref="I1"/>
      <selection pane="bottomLeft" activeCell="A13" sqref="A13"/>
      <selection pane="bottomRight" activeCell="B18" sqref="B18:B36"/>
    </sheetView>
  </sheetViews>
  <sheetFormatPr baseColWidth="10" defaultColWidth="11.44140625" defaultRowHeight="13.8" x14ac:dyDescent="0.3"/>
  <cols>
    <col min="1" max="1" width="1.6640625" style="71" customWidth="1"/>
    <col min="2" max="2" width="6.6640625" style="71" customWidth="1"/>
    <col min="3" max="3" width="33.6640625" style="71" customWidth="1"/>
    <col min="4" max="21" width="10.6640625" style="71" customWidth="1"/>
    <col min="22" max="22" width="9.6640625" style="71" customWidth="1"/>
    <col min="23" max="16384" width="11.44140625" style="71"/>
  </cols>
  <sheetData>
    <row r="1" spans="2:35" s="87" customFormat="1" ht="18" customHeight="1" x14ac:dyDescent="0.25">
      <c r="B1" s="274" t="str">
        <f>IF(ISBLANK(D3),"Renseigner le solde de trésorerie en début du 1° mois"," ")</f>
        <v>Renseigner le solde de trésorerie en début du 1° mois</v>
      </c>
      <c r="C1" s="274"/>
      <c r="D1" s="274"/>
    </row>
    <row r="2" spans="2:35" s="87" customFormat="1" ht="21.9" customHeight="1" x14ac:dyDescent="0.25">
      <c r="B2" s="275" t="s">
        <v>32</v>
      </c>
      <c r="C2" s="276"/>
      <c r="D2" s="133">
        <f>IF(ISBLANK(mois_1)," ",mois_1)</f>
        <v>43496</v>
      </c>
      <c r="E2" s="127">
        <f t="shared" ref="E2:U2" si="0">IF(ISBLANK(mois_1)," ",EOMONTH(D2,1))</f>
        <v>43524</v>
      </c>
      <c r="F2" s="127">
        <f t="shared" si="0"/>
        <v>43555</v>
      </c>
      <c r="G2" s="127">
        <f t="shared" si="0"/>
        <v>43585</v>
      </c>
      <c r="H2" s="128">
        <f t="shared" si="0"/>
        <v>43616</v>
      </c>
      <c r="I2" s="129">
        <f t="shared" si="0"/>
        <v>43646</v>
      </c>
      <c r="J2" s="129">
        <f t="shared" si="0"/>
        <v>43677</v>
      </c>
      <c r="K2" s="129">
        <f t="shared" si="0"/>
        <v>43708</v>
      </c>
      <c r="L2" s="129">
        <f t="shared" si="0"/>
        <v>43738</v>
      </c>
      <c r="M2" s="129">
        <f t="shared" si="0"/>
        <v>43769</v>
      </c>
      <c r="N2" s="129">
        <f t="shared" si="0"/>
        <v>43799</v>
      </c>
      <c r="O2" s="129">
        <f t="shared" si="0"/>
        <v>43830</v>
      </c>
      <c r="P2" s="129">
        <f t="shared" si="0"/>
        <v>43861</v>
      </c>
      <c r="Q2" s="129">
        <f t="shared" si="0"/>
        <v>43890</v>
      </c>
      <c r="R2" s="129">
        <f t="shared" si="0"/>
        <v>43921</v>
      </c>
      <c r="S2" s="129">
        <f t="shared" si="0"/>
        <v>43951</v>
      </c>
      <c r="T2" s="129">
        <f t="shared" si="0"/>
        <v>43982</v>
      </c>
      <c r="U2" s="130">
        <f t="shared" si="0"/>
        <v>44012</v>
      </c>
    </row>
    <row r="3" spans="2:35" s="88" customFormat="1" ht="21.9" customHeight="1" x14ac:dyDescent="0.25">
      <c r="B3" s="272" t="s">
        <v>34</v>
      </c>
      <c r="C3" s="273"/>
      <c r="D3" s="214"/>
      <c r="E3" s="124">
        <f>D39</f>
        <v>0</v>
      </c>
      <c r="F3" s="124">
        <f t="shared" ref="F3:U3" si="1">E39</f>
        <v>0</v>
      </c>
      <c r="G3" s="124">
        <f t="shared" si="1"/>
        <v>0</v>
      </c>
      <c r="H3" s="125">
        <f t="shared" si="1"/>
        <v>0</v>
      </c>
      <c r="I3" s="124">
        <f t="shared" si="1"/>
        <v>0</v>
      </c>
      <c r="J3" s="124">
        <f t="shared" si="1"/>
        <v>0</v>
      </c>
      <c r="K3" s="124">
        <f t="shared" si="1"/>
        <v>0</v>
      </c>
      <c r="L3" s="124">
        <f t="shared" si="1"/>
        <v>0</v>
      </c>
      <c r="M3" s="124">
        <f t="shared" si="1"/>
        <v>0</v>
      </c>
      <c r="N3" s="124">
        <f t="shared" si="1"/>
        <v>0</v>
      </c>
      <c r="O3" s="124">
        <f t="shared" si="1"/>
        <v>0</v>
      </c>
      <c r="P3" s="124">
        <f t="shared" si="1"/>
        <v>0</v>
      </c>
      <c r="Q3" s="124">
        <f t="shared" si="1"/>
        <v>0</v>
      </c>
      <c r="R3" s="124">
        <f t="shared" si="1"/>
        <v>0</v>
      </c>
      <c r="S3" s="124">
        <f t="shared" si="1"/>
        <v>0</v>
      </c>
      <c r="T3" s="124">
        <f t="shared" si="1"/>
        <v>0</v>
      </c>
      <c r="U3" s="126">
        <f t="shared" si="1"/>
        <v>0</v>
      </c>
    </row>
    <row r="4" spans="2:35" s="92" customFormat="1" ht="20.100000000000001" customHeight="1" x14ac:dyDescent="0.25">
      <c r="B4" s="286" t="s">
        <v>49</v>
      </c>
      <c r="C4" s="147" t="s">
        <v>64</v>
      </c>
      <c r="D4" s="134">
        <f>Ventes!Q6</f>
        <v>0</v>
      </c>
      <c r="E4" s="89">
        <f>Ventes!Q7</f>
        <v>0</v>
      </c>
      <c r="F4" s="89">
        <f>Ventes!Q8</f>
        <v>0</v>
      </c>
      <c r="G4" s="89">
        <f>Ventes!Q9</f>
        <v>0</v>
      </c>
      <c r="H4" s="90">
        <f>Ventes!Q10</f>
        <v>0</v>
      </c>
      <c r="I4" s="89">
        <f>Ventes!Q11</f>
        <v>0</v>
      </c>
      <c r="J4" s="89">
        <f>Ventes!Q12</f>
        <v>0</v>
      </c>
      <c r="K4" s="89">
        <f>Ventes!Q13</f>
        <v>0</v>
      </c>
      <c r="L4" s="89">
        <f>Ventes!Q14</f>
        <v>0</v>
      </c>
      <c r="M4" s="89">
        <f>Ventes!Q15</f>
        <v>0</v>
      </c>
      <c r="N4" s="89">
        <f>Ventes!Q16</f>
        <v>0</v>
      </c>
      <c r="O4" s="89">
        <f>Ventes!Q17</f>
        <v>0</v>
      </c>
      <c r="P4" s="89">
        <f>Ventes!Q18</f>
        <v>0</v>
      </c>
      <c r="Q4" s="89">
        <f>Ventes!Q19</f>
        <v>0</v>
      </c>
      <c r="R4" s="89">
        <f>Ventes!Q20</f>
        <v>0</v>
      </c>
      <c r="S4" s="89">
        <f>Ventes!Q21</f>
        <v>0</v>
      </c>
      <c r="T4" s="89">
        <f>Ventes!Q22</f>
        <v>0</v>
      </c>
      <c r="U4" s="91"/>
      <c r="V4" s="77" t="str">
        <f>IF(SUM(D4:U4)=ca_ttc,"ok",SUM(D4:U4)-ca_ttc)</f>
        <v>ok</v>
      </c>
    </row>
    <row r="5" spans="2:35" s="92" customFormat="1" ht="20.100000000000001" customHeight="1" x14ac:dyDescent="0.25">
      <c r="B5" s="287"/>
      <c r="C5" s="148" t="s">
        <v>65</v>
      </c>
      <c r="D5" s="135"/>
      <c r="E5" s="111"/>
      <c r="F5" s="111"/>
      <c r="G5" s="111"/>
      <c r="H5" s="106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2"/>
    </row>
    <row r="6" spans="2:35" s="92" customFormat="1" ht="20.100000000000001" customHeight="1" x14ac:dyDescent="0.25">
      <c r="B6" s="287"/>
      <c r="C6" s="149" t="s">
        <v>50</v>
      </c>
      <c r="D6" s="136"/>
      <c r="E6" s="113"/>
      <c r="F6" s="113"/>
      <c r="G6" s="113"/>
      <c r="H6" s="109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</row>
    <row r="7" spans="2:35" s="87" customFormat="1" ht="20.100000000000001" customHeight="1" x14ac:dyDescent="0.25">
      <c r="B7" s="287"/>
      <c r="C7" s="150" t="s">
        <v>1</v>
      </c>
      <c r="D7" s="138"/>
      <c r="E7" s="105"/>
      <c r="F7" s="105"/>
      <c r="G7" s="105"/>
      <c r="H7" s="106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7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</row>
    <row r="8" spans="2:35" s="87" customFormat="1" ht="20.100000000000001" customHeight="1" x14ac:dyDescent="0.25">
      <c r="B8" s="287"/>
      <c r="C8" s="150" t="s">
        <v>2</v>
      </c>
      <c r="D8" s="138"/>
      <c r="E8" s="105"/>
      <c r="F8" s="105"/>
      <c r="G8" s="105"/>
      <c r="H8" s="106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7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</row>
    <row r="9" spans="2:35" s="87" customFormat="1" ht="20.100000000000001" customHeight="1" x14ac:dyDescent="0.25">
      <c r="B9" s="287"/>
      <c r="C9" s="150" t="s">
        <v>3</v>
      </c>
      <c r="D9" s="138"/>
      <c r="E9" s="105"/>
      <c r="F9" s="105"/>
      <c r="G9" s="105"/>
      <c r="H9" s="106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7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</row>
    <row r="10" spans="2:35" s="87" customFormat="1" ht="20.100000000000001" customHeight="1" x14ac:dyDescent="0.25">
      <c r="B10" s="287"/>
      <c r="C10" s="150" t="s">
        <v>14</v>
      </c>
      <c r="D10" s="138"/>
      <c r="E10" s="105"/>
      <c r="F10" s="105"/>
      <c r="G10" s="105"/>
      <c r="H10" s="106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7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</row>
    <row r="11" spans="2:35" s="87" customFormat="1" ht="20.100000000000001" customHeight="1" x14ac:dyDescent="0.25">
      <c r="B11" s="287"/>
      <c r="C11" s="150" t="s">
        <v>46</v>
      </c>
      <c r="D11" s="137">
        <f>Tva!C18</f>
        <v>0</v>
      </c>
      <c r="E11" s="94">
        <f>Tva!D18</f>
        <v>0</v>
      </c>
      <c r="F11" s="94">
        <f>Tva!E18</f>
        <v>0</v>
      </c>
      <c r="G11" s="94">
        <f>Tva!F18</f>
        <v>0</v>
      </c>
      <c r="H11" s="93">
        <f>Tva!G18</f>
        <v>0</v>
      </c>
      <c r="I11" s="94">
        <f>Tva!H18</f>
        <v>0</v>
      </c>
      <c r="J11" s="94">
        <f>Tva!I18</f>
        <v>0</v>
      </c>
      <c r="K11" s="94">
        <f>Tva!J18</f>
        <v>0</v>
      </c>
      <c r="L11" s="94">
        <f>Tva!K18</f>
        <v>0</v>
      </c>
      <c r="M11" s="94">
        <f>Tva!L18</f>
        <v>0</v>
      </c>
      <c r="N11" s="94">
        <f>Tva!M18</f>
        <v>0</v>
      </c>
      <c r="O11" s="94">
        <f>Tva!N18</f>
        <v>0</v>
      </c>
      <c r="P11" s="105"/>
      <c r="Q11" s="105"/>
      <c r="R11" s="105"/>
      <c r="S11" s="105"/>
      <c r="T11" s="105"/>
      <c r="U11" s="107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</row>
    <row r="12" spans="2:35" s="87" customFormat="1" ht="20.100000000000001" customHeight="1" x14ac:dyDescent="0.25">
      <c r="B12" s="287"/>
      <c r="C12" s="151"/>
      <c r="D12" s="138"/>
      <c r="E12" s="105"/>
      <c r="F12" s="105"/>
      <c r="G12" s="105"/>
      <c r="H12" s="106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7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</row>
    <row r="13" spans="2:35" s="87" customFormat="1" ht="20.100000000000001" customHeight="1" x14ac:dyDescent="0.25">
      <c r="B13" s="287"/>
      <c r="C13" s="150" t="s">
        <v>47</v>
      </c>
      <c r="D13" s="138"/>
      <c r="E13" s="105"/>
      <c r="F13" s="105"/>
      <c r="G13" s="105"/>
      <c r="H13" s="106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7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</row>
    <row r="14" spans="2:35" s="87" customFormat="1" ht="20.100000000000001" customHeight="1" x14ac:dyDescent="0.25">
      <c r="B14" s="287"/>
      <c r="C14" s="150" t="s">
        <v>56</v>
      </c>
      <c r="D14" s="138"/>
      <c r="E14" s="105"/>
      <c r="F14" s="105"/>
      <c r="G14" s="105"/>
      <c r="H14" s="106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7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</row>
    <row r="15" spans="2:35" s="87" customFormat="1" ht="20.100000000000001" customHeight="1" x14ac:dyDescent="0.25">
      <c r="B15" s="287"/>
      <c r="C15" s="151"/>
      <c r="D15" s="138"/>
      <c r="E15" s="105"/>
      <c r="F15" s="105"/>
      <c r="G15" s="105"/>
      <c r="H15" s="106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7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</row>
    <row r="16" spans="2:35" s="87" customFormat="1" ht="20.100000000000001" customHeight="1" x14ac:dyDescent="0.25">
      <c r="B16" s="288"/>
      <c r="C16" s="152"/>
      <c r="D16" s="139"/>
      <c r="E16" s="108"/>
      <c r="F16" s="108"/>
      <c r="G16" s="108"/>
      <c r="H16" s="109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10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</row>
    <row r="17" spans="2:35" s="184" customFormat="1" ht="21.9" customHeight="1" x14ac:dyDescent="0.25">
      <c r="B17" s="281" t="s">
        <v>7</v>
      </c>
      <c r="C17" s="282"/>
      <c r="D17" s="180">
        <f>SUM(D4:D16)</f>
        <v>0</v>
      </c>
      <c r="E17" s="181">
        <f t="shared" ref="E17:L17" si="2">SUM(E4:E16)</f>
        <v>0</v>
      </c>
      <c r="F17" s="181">
        <f t="shared" si="2"/>
        <v>0</v>
      </c>
      <c r="G17" s="181">
        <f t="shared" si="2"/>
        <v>0</v>
      </c>
      <c r="H17" s="181">
        <f t="shared" si="2"/>
        <v>0</v>
      </c>
      <c r="I17" s="181">
        <f t="shared" si="2"/>
        <v>0</v>
      </c>
      <c r="J17" s="181">
        <f t="shared" si="2"/>
        <v>0</v>
      </c>
      <c r="K17" s="181">
        <f t="shared" si="2"/>
        <v>0</v>
      </c>
      <c r="L17" s="181">
        <f t="shared" si="2"/>
        <v>0</v>
      </c>
      <c r="M17" s="181">
        <f t="shared" ref="M17" si="3">SUM(M4:M16)</f>
        <v>0</v>
      </c>
      <c r="N17" s="181">
        <f t="shared" ref="N17" si="4">SUM(N4:N16)</f>
        <v>0</v>
      </c>
      <c r="O17" s="181">
        <f t="shared" ref="O17" si="5">SUM(O4:O16)</f>
        <v>0</v>
      </c>
      <c r="P17" s="181">
        <f t="shared" ref="P17" si="6">SUM(P4:P16)</f>
        <v>0</v>
      </c>
      <c r="Q17" s="181">
        <f t="shared" ref="Q17" si="7">SUM(Q4:Q16)</f>
        <v>0</v>
      </c>
      <c r="R17" s="181">
        <f t="shared" ref="R17" si="8">SUM(R4:R16)</f>
        <v>0</v>
      </c>
      <c r="S17" s="181">
        <f t="shared" ref="S17:T17" si="9">SUM(S4:S16)</f>
        <v>0</v>
      </c>
      <c r="T17" s="181">
        <f t="shared" si="9"/>
        <v>0</v>
      </c>
      <c r="U17" s="182">
        <f>SUM(U4:U16)</f>
        <v>0</v>
      </c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2:35" s="99" customFormat="1" ht="20.100000000000001" customHeight="1" x14ac:dyDescent="0.25">
      <c r="B18" s="283" t="s">
        <v>48</v>
      </c>
      <c r="C18" s="153" t="s">
        <v>66</v>
      </c>
      <c r="D18" s="140">
        <f>Achats!R6</f>
        <v>0</v>
      </c>
      <c r="E18" s="96">
        <f>Achats!R7</f>
        <v>0</v>
      </c>
      <c r="F18" s="96">
        <f>Achats!R8</f>
        <v>0</v>
      </c>
      <c r="G18" s="96">
        <f>Achats!R9</f>
        <v>0</v>
      </c>
      <c r="H18" s="97">
        <f>Achats!R10</f>
        <v>0</v>
      </c>
      <c r="I18" s="96">
        <f>Achats!R11</f>
        <v>0</v>
      </c>
      <c r="J18" s="96">
        <f>Achats!R12</f>
        <v>0</v>
      </c>
      <c r="K18" s="96">
        <f>Achats!R13</f>
        <v>0</v>
      </c>
      <c r="L18" s="96">
        <f>Achats!R14</f>
        <v>0</v>
      </c>
      <c r="M18" s="96">
        <f>Achats!R15</f>
        <v>0</v>
      </c>
      <c r="N18" s="96">
        <f>Achats!R16</f>
        <v>0</v>
      </c>
      <c r="O18" s="96">
        <f>Achats!R17</f>
        <v>0</v>
      </c>
      <c r="P18" s="96">
        <f>Achats!R18</f>
        <v>0</v>
      </c>
      <c r="Q18" s="96">
        <f>Achats!R19</f>
        <v>0</v>
      </c>
      <c r="R18" s="96">
        <f>Achats!R20</f>
        <v>0</v>
      </c>
      <c r="S18" s="96">
        <f>Achats!R21</f>
        <v>0</v>
      </c>
      <c r="T18" s="96">
        <f>Achats!R22</f>
        <v>0</v>
      </c>
      <c r="U18" s="98"/>
      <c r="V18" s="77" t="str">
        <f>IF(SUM(D18:U18)=achats_ttc,"ok",SUM(D18:U18)-achats_ttc)</f>
        <v>ok</v>
      </c>
    </row>
    <row r="19" spans="2:35" s="99" customFormat="1" ht="20.100000000000001" customHeight="1" x14ac:dyDescent="0.25">
      <c r="B19" s="284"/>
      <c r="C19" s="154" t="s">
        <v>67</v>
      </c>
      <c r="D19" s="141"/>
      <c r="E19" s="64"/>
      <c r="F19" s="64"/>
      <c r="G19" s="64"/>
      <c r="H19" s="115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</row>
    <row r="20" spans="2:35" s="99" customFormat="1" ht="20.100000000000001" customHeight="1" x14ac:dyDescent="0.25">
      <c r="B20" s="284"/>
      <c r="C20" s="155" t="s">
        <v>52</v>
      </c>
      <c r="D20" s="142"/>
      <c r="E20" s="116"/>
      <c r="F20" s="116"/>
      <c r="G20" s="116"/>
      <c r="H20" s="117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8"/>
    </row>
    <row r="21" spans="2:35" s="99" customFormat="1" ht="20.100000000000001" customHeight="1" x14ac:dyDescent="0.25">
      <c r="B21" s="284"/>
      <c r="C21" s="154" t="s">
        <v>12</v>
      </c>
      <c r="D21" s="141"/>
      <c r="E21" s="64"/>
      <c r="F21" s="64"/>
      <c r="G21" s="64"/>
      <c r="H21" s="11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2:35" s="99" customFormat="1" ht="20.100000000000001" customHeight="1" x14ac:dyDescent="0.25">
      <c r="B22" s="284"/>
      <c r="C22" s="154" t="s">
        <v>0</v>
      </c>
      <c r="D22" s="141"/>
      <c r="E22" s="64"/>
      <c r="F22" s="64"/>
      <c r="G22" s="64"/>
      <c r="H22" s="11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/>
    </row>
    <row r="23" spans="2:35" s="100" customFormat="1" ht="20.100000000000001" customHeight="1" x14ac:dyDescent="0.25">
      <c r="B23" s="284"/>
      <c r="C23" s="156" t="s">
        <v>4</v>
      </c>
      <c r="D23" s="143"/>
      <c r="E23" s="62"/>
      <c r="F23" s="62"/>
      <c r="G23" s="62"/>
      <c r="H23" s="119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6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</row>
    <row r="24" spans="2:35" s="100" customFormat="1" ht="20.100000000000001" customHeight="1" x14ac:dyDescent="0.25">
      <c r="B24" s="284"/>
      <c r="C24" s="156" t="s">
        <v>69</v>
      </c>
      <c r="D24" s="143"/>
      <c r="E24" s="62"/>
      <c r="F24" s="62"/>
      <c r="G24" s="62"/>
      <c r="H24" s="119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6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</row>
    <row r="25" spans="2:35" s="100" customFormat="1" ht="20.100000000000001" customHeight="1" x14ac:dyDescent="0.25">
      <c r="B25" s="284"/>
      <c r="C25" s="156" t="s">
        <v>5</v>
      </c>
      <c r="D25" s="143"/>
      <c r="E25" s="62"/>
      <c r="F25" s="62"/>
      <c r="G25" s="62"/>
      <c r="H25" s="119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6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</row>
    <row r="26" spans="2:35" s="100" customFormat="1" ht="20.100000000000001" customHeight="1" x14ac:dyDescent="0.25">
      <c r="B26" s="284"/>
      <c r="C26" s="156" t="s">
        <v>57</v>
      </c>
      <c r="D26" s="143"/>
      <c r="E26" s="62"/>
      <c r="F26" s="62"/>
      <c r="G26" s="62"/>
      <c r="H26" s="119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6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</row>
    <row r="27" spans="2:35" s="100" customFormat="1" ht="20.100000000000001" customHeight="1" x14ac:dyDescent="0.25">
      <c r="B27" s="284"/>
      <c r="C27" s="156" t="s">
        <v>6</v>
      </c>
      <c r="D27" s="143"/>
      <c r="E27" s="62"/>
      <c r="F27" s="62"/>
      <c r="G27" s="62"/>
      <c r="H27" s="119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6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</row>
    <row r="28" spans="2:35" s="100" customFormat="1" ht="20.100000000000001" customHeight="1" x14ac:dyDescent="0.25">
      <c r="B28" s="284"/>
      <c r="C28" s="156" t="s">
        <v>10</v>
      </c>
      <c r="D28" s="143"/>
      <c r="E28" s="62"/>
      <c r="F28" s="62"/>
      <c r="G28" s="62"/>
      <c r="H28" s="119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6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</row>
    <row r="29" spans="2:35" s="100" customFormat="1" ht="20.100000000000001" customHeight="1" x14ac:dyDescent="0.25">
      <c r="B29" s="284"/>
      <c r="C29" s="157" t="s">
        <v>51</v>
      </c>
      <c r="D29" s="144"/>
      <c r="E29" s="63"/>
      <c r="F29" s="63"/>
      <c r="G29" s="63"/>
      <c r="H29" s="120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7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</row>
    <row r="30" spans="2:35" s="100" customFormat="1" ht="20.100000000000001" customHeight="1" x14ac:dyDescent="0.25">
      <c r="B30" s="284"/>
      <c r="C30" s="157" t="s">
        <v>9</v>
      </c>
      <c r="D30" s="145">
        <f>Tva!C20</f>
        <v>0</v>
      </c>
      <c r="E30" s="101">
        <f>Tva!D20</f>
        <v>0</v>
      </c>
      <c r="F30" s="101">
        <f>Tva!E20</f>
        <v>0</v>
      </c>
      <c r="G30" s="101">
        <f>Tva!F20</f>
        <v>0</v>
      </c>
      <c r="H30" s="101">
        <f>Tva!G20</f>
        <v>0</v>
      </c>
      <c r="I30" s="101">
        <f>Tva!H20</f>
        <v>0</v>
      </c>
      <c r="J30" s="101">
        <f>Tva!I20</f>
        <v>0</v>
      </c>
      <c r="K30" s="101">
        <f>Tva!J20</f>
        <v>0</v>
      </c>
      <c r="L30" s="101">
        <f>Tva!K20</f>
        <v>0</v>
      </c>
      <c r="M30" s="101">
        <f>Tva!L20</f>
        <v>0</v>
      </c>
      <c r="N30" s="101">
        <f>Tva!M20</f>
        <v>0</v>
      </c>
      <c r="O30" s="101">
        <f>Tva!N20</f>
        <v>0</v>
      </c>
      <c r="P30" s="63"/>
      <c r="Q30" s="63"/>
      <c r="R30" s="63"/>
      <c r="S30" s="63"/>
      <c r="T30" s="63"/>
      <c r="U30" s="67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</row>
    <row r="31" spans="2:35" s="100" customFormat="1" ht="20.100000000000001" customHeight="1" collapsed="1" x14ac:dyDescent="0.25">
      <c r="B31" s="284"/>
      <c r="C31" s="158"/>
      <c r="D31" s="144"/>
      <c r="E31" s="63"/>
      <c r="F31" s="63"/>
      <c r="G31" s="63"/>
      <c r="H31" s="120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7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</row>
    <row r="32" spans="2:35" s="100" customFormat="1" ht="20.100000000000001" customHeight="1" collapsed="1" x14ac:dyDescent="0.25">
      <c r="B32" s="284"/>
      <c r="C32" s="157" t="s">
        <v>13</v>
      </c>
      <c r="D32" s="144"/>
      <c r="E32" s="63"/>
      <c r="F32" s="63"/>
      <c r="G32" s="63"/>
      <c r="H32" s="120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7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</row>
    <row r="33" spans="2:35" s="100" customFormat="1" ht="20.100000000000001" customHeight="1" collapsed="1" x14ac:dyDescent="0.25">
      <c r="B33" s="284"/>
      <c r="C33" s="157" t="s">
        <v>11</v>
      </c>
      <c r="D33" s="144"/>
      <c r="E33" s="63"/>
      <c r="F33" s="63"/>
      <c r="G33" s="63"/>
      <c r="H33" s="120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7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</row>
    <row r="34" spans="2:35" s="100" customFormat="1" ht="20.100000000000001" customHeight="1" collapsed="1" x14ac:dyDescent="0.25">
      <c r="B34" s="284"/>
      <c r="C34" s="157" t="s">
        <v>58</v>
      </c>
      <c r="D34" s="144"/>
      <c r="E34" s="63"/>
      <c r="F34" s="63"/>
      <c r="G34" s="63"/>
      <c r="H34" s="120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7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2:35" s="100" customFormat="1" ht="20.100000000000001" customHeight="1" collapsed="1" x14ac:dyDescent="0.25">
      <c r="B35" s="284"/>
      <c r="C35" s="157" t="s">
        <v>59</v>
      </c>
      <c r="D35" s="144"/>
      <c r="E35" s="63"/>
      <c r="F35" s="63"/>
      <c r="G35" s="63"/>
      <c r="H35" s="120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7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2:35" s="100" customFormat="1" ht="20.100000000000001" customHeight="1" collapsed="1" x14ac:dyDescent="0.25">
      <c r="B36" s="285"/>
      <c r="C36" s="159"/>
      <c r="D36" s="146"/>
      <c r="E36" s="121"/>
      <c r="F36" s="121"/>
      <c r="G36" s="121"/>
      <c r="H36" s="122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3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2:35" s="184" customFormat="1" ht="21.9" customHeight="1" x14ac:dyDescent="0.25">
      <c r="B37" s="279" t="s">
        <v>8</v>
      </c>
      <c r="C37" s="280"/>
      <c r="D37" s="185">
        <f t="shared" ref="D37:U37" si="10">SUM(D18:D36)</f>
        <v>0</v>
      </c>
      <c r="E37" s="186">
        <f t="shared" si="10"/>
        <v>0</v>
      </c>
      <c r="F37" s="186">
        <f t="shared" si="10"/>
        <v>0</v>
      </c>
      <c r="G37" s="186">
        <f t="shared" si="10"/>
        <v>0</v>
      </c>
      <c r="H37" s="187">
        <f t="shared" si="10"/>
        <v>0</v>
      </c>
      <c r="I37" s="186">
        <f t="shared" si="10"/>
        <v>0</v>
      </c>
      <c r="J37" s="186">
        <f t="shared" si="10"/>
        <v>0</v>
      </c>
      <c r="K37" s="186">
        <f t="shared" si="10"/>
        <v>0</v>
      </c>
      <c r="L37" s="186">
        <f t="shared" si="10"/>
        <v>0</v>
      </c>
      <c r="M37" s="186">
        <f t="shared" si="10"/>
        <v>0</v>
      </c>
      <c r="N37" s="186">
        <f t="shared" si="10"/>
        <v>0</v>
      </c>
      <c r="O37" s="186">
        <f t="shared" si="10"/>
        <v>0</v>
      </c>
      <c r="P37" s="186">
        <f t="shared" si="10"/>
        <v>0</v>
      </c>
      <c r="Q37" s="186">
        <f t="shared" si="10"/>
        <v>0</v>
      </c>
      <c r="R37" s="186">
        <f t="shared" si="10"/>
        <v>0</v>
      </c>
      <c r="S37" s="186">
        <f t="shared" si="10"/>
        <v>0</v>
      </c>
      <c r="T37" s="186">
        <f t="shared" si="10"/>
        <v>0</v>
      </c>
      <c r="U37" s="188">
        <f t="shared" si="10"/>
        <v>0</v>
      </c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</row>
    <row r="38" spans="2:35" s="87" customFormat="1" ht="3" customHeight="1" x14ac:dyDescent="0.25"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</row>
    <row r="39" spans="2:35" s="104" customFormat="1" ht="21.9" customHeight="1" x14ac:dyDescent="0.25">
      <c r="B39" s="277" t="s">
        <v>33</v>
      </c>
      <c r="C39" s="278"/>
      <c r="D39" s="102">
        <f t="shared" ref="D39:U39" si="11">D3+D17-D37</f>
        <v>0</v>
      </c>
      <c r="E39" s="102">
        <f t="shared" si="11"/>
        <v>0</v>
      </c>
      <c r="F39" s="102">
        <f t="shared" si="11"/>
        <v>0</v>
      </c>
      <c r="G39" s="102">
        <f t="shared" si="11"/>
        <v>0</v>
      </c>
      <c r="H39" s="102">
        <f t="shared" si="11"/>
        <v>0</v>
      </c>
      <c r="I39" s="102">
        <f t="shared" si="11"/>
        <v>0</v>
      </c>
      <c r="J39" s="102">
        <f t="shared" si="11"/>
        <v>0</v>
      </c>
      <c r="K39" s="102">
        <f t="shared" si="11"/>
        <v>0</v>
      </c>
      <c r="L39" s="102">
        <f t="shared" si="11"/>
        <v>0</v>
      </c>
      <c r="M39" s="102">
        <f t="shared" si="11"/>
        <v>0</v>
      </c>
      <c r="N39" s="102">
        <f t="shared" si="11"/>
        <v>0</v>
      </c>
      <c r="O39" s="102">
        <f t="shared" si="11"/>
        <v>0</v>
      </c>
      <c r="P39" s="102">
        <f t="shared" si="11"/>
        <v>0</v>
      </c>
      <c r="Q39" s="102">
        <f t="shared" si="11"/>
        <v>0</v>
      </c>
      <c r="R39" s="102">
        <f t="shared" si="11"/>
        <v>0</v>
      </c>
      <c r="S39" s="102">
        <f t="shared" si="11"/>
        <v>0</v>
      </c>
      <c r="T39" s="102">
        <f t="shared" si="11"/>
        <v>0</v>
      </c>
      <c r="U39" s="102">
        <f t="shared" si="11"/>
        <v>0</v>
      </c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</row>
    <row r="40" spans="2:35" s="87" customFormat="1" x14ac:dyDescent="0.25">
      <c r="D40" s="189">
        <f>D39/1000</f>
        <v>0</v>
      </c>
      <c r="E40" s="189">
        <f t="shared" ref="E40:U40" si="12">E39/1000</f>
        <v>0</v>
      </c>
      <c r="F40" s="189">
        <f t="shared" si="12"/>
        <v>0</v>
      </c>
      <c r="G40" s="189">
        <f t="shared" si="12"/>
        <v>0</v>
      </c>
      <c r="H40" s="189">
        <f t="shared" si="12"/>
        <v>0</v>
      </c>
      <c r="I40" s="189">
        <f t="shared" si="12"/>
        <v>0</v>
      </c>
      <c r="J40" s="189">
        <f t="shared" si="12"/>
        <v>0</v>
      </c>
      <c r="K40" s="189">
        <f t="shared" si="12"/>
        <v>0</v>
      </c>
      <c r="L40" s="189">
        <f t="shared" si="12"/>
        <v>0</v>
      </c>
      <c r="M40" s="189">
        <f t="shared" si="12"/>
        <v>0</v>
      </c>
      <c r="N40" s="189">
        <f t="shared" si="12"/>
        <v>0</v>
      </c>
      <c r="O40" s="189">
        <f t="shared" si="12"/>
        <v>0</v>
      </c>
      <c r="P40" s="189">
        <f t="shared" si="12"/>
        <v>0</v>
      </c>
      <c r="Q40" s="189">
        <f t="shared" si="12"/>
        <v>0</v>
      </c>
      <c r="R40" s="189">
        <f t="shared" si="12"/>
        <v>0</v>
      </c>
      <c r="S40" s="189">
        <f t="shared" si="12"/>
        <v>0</v>
      </c>
      <c r="T40" s="189">
        <f t="shared" si="12"/>
        <v>0</v>
      </c>
      <c r="U40" s="189">
        <f t="shared" si="12"/>
        <v>0</v>
      </c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</row>
    <row r="41" spans="2:35" s="87" customFormat="1" x14ac:dyDescent="0.25"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</row>
    <row r="42" spans="2:35" s="87" customFormat="1" x14ac:dyDescent="0.25"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</row>
    <row r="43" spans="2:35" s="87" customFormat="1" x14ac:dyDescent="0.25"/>
    <row r="44" spans="2:35" s="87" customFormat="1" x14ac:dyDescent="0.25"/>
    <row r="45" spans="2:35" s="87" customFormat="1" x14ac:dyDescent="0.25"/>
    <row r="46" spans="2:35" s="87" customFormat="1" x14ac:dyDescent="0.25"/>
    <row r="47" spans="2:35" s="87" customFormat="1" x14ac:dyDescent="0.25"/>
  </sheetData>
  <sheetProtection algorithmName="SHA-512" hashValue="bi7HT4w5jyyNRb3yArtsKVQ/MnPEEALdLse5E0gwfEaG5Q3msasYTWtX3UmCvVRGo+8FmD7L705qJdiMyVuSEA==" saltValue="AEHh1qy38xobpk3+JSN+5A==" spinCount="100000" sheet="1" formatCells="0" formatColumns="0" formatRows="0" insertColumns="0" insertRows="0" insertHyperlinks="0" deleteColumns="0" deleteRows="0" sort="0" autoFilter="0" pivotTables="0"/>
  <mergeCells count="8">
    <mergeCell ref="B3:C3"/>
    <mergeCell ref="B1:D1"/>
    <mergeCell ref="B2:C2"/>
    <mergeCell ref="B39:C39"/>
    <mergeCell ref="B37:C37"/>
    <mergeCell ref="B17:C17"/>
    <mergeCell ref="B18:B36"/>
    <mergeCell ref="B4:B16"/>
  </mergeCells>
  <phoneticPr fontId="0" type="noConversion"/>
  <conditionalFormatting sqref="D39:U39">
    <cfRule type="cellIs" dxfId="2" priority="4" operator="lessThan">
      <formula>0</formula>
    </cfRule>
  </conditionalFormatting>
  <conditionalFormatting sqref="D3">
    <cfRule type="cellIs" dxfId="1" priority="2" operator="equal">
      <formula>0</formula>
    </cfRule>
  </conditionalFormatting>
  <conditionalFormatting sqref="D3:U3">
    <cfRule type="cellIs" dxfId="0" priority="1" operator="lessThan">
      <formula>0</formula>
    </cfRule>
  </conditionalFormatting>
  <pageMargins left="0" right="0" top="0" bottom="0" header="0" footer="0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</vt:i4>
      </vt:variant>
    </vt:vector>
  </HeadingPairs>
  <TitlesOfParts>
    <vt:vector size="13" baseType="lpstr">
      <vt:lpstr>Ventes</vt:lpstr>
      <vt:lpstr>Achats</vt:lpstr>
      <vt:lpstr>Tva</vt:lpstr>
      <vt:lpstr>Trésorerie</vt:lpstr>
      <vt:lpstr>achats_ttc</vt:lpstr>
      <vt:lpstr>ca_ttc</vt:lpstr>
      <vt:lpstr>mois_1</vt:lpstr>
      <vt:lpstr>tva_collectée</vt:lpstr>
      <vt:lpstr>tva_déductible</vt:lpstr>
      <vt:lpstr>Achats!Zone_d_impression</vt:lpstr>
      <vt:lpstr>Trésorerie!Zone_d_impression</vt:lpstr>
      <vt:lpstr>Tva!Zone_d_impression</vt:lpstr>
      <vt:lpstr>Ventes!Zone_d_impression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J. BERGARA</cp:lastModifiedBy>
  <cp:lastPrinted>2018-03-26T11:42:34Z</cp:lastPrinted>
  <dcterms:created xsi:type="dcterms:W3CDTF">1996-10-21T11:03:58Z</dcterms:created>
  <dcterms:modified xsi:type="dcterms:W3CDTF">2019-09-10T16:46:48Z</dcterms:modified>
</cp:coreProperties>
</file>