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E:\Herrikoa\Boîte à outils\Gestion analytique et budgétaire\Outils\"/>
    </mc:Choice>
  </mc:AlternateContent>
  <bookViews>
    <workbookView xWindow="-105" yWindow="-105" windowWidth="23250" windowHeight="12570" tabRatio="603"/>
  </bookViews>
  <sheets>
    <sheet name="Détail de l'activité" sheetId="23" r:id="rId1"/>
    <sheet name="Détail des charges" sheetId="20" r:id="rId2"/>
    <sheet name="Personnel" sheetId="24" r:id="rId3"/>
    <sheet name="Hausses salariales" sheetId="25" r:id="rId4"/>
    <sheet name="Durée de travail" sheetId="26" r:id="rId5"/>
    <sheet name="Budget annuel" sheetId="1" r:id="rId6"/>
    <sheet name="Détail des investissements" sheetId="19" r:id="rId7"/>
    <sheet name="Chiffres d'affaires mensuels" sheetId="17" r:id="rId8"/>
    <sheet name="Budgets trimestriels" sheetId="14" r:id="rId9"/>
    <sheet name="Situations trimestrielles" sheetId="15" r:id="rId10"/>
    <sheet name="Ecarts trimestriels" sheetId="16" r:id="rId11"/>
    <sheet name="Ecarts cumulés" sheetId="18" r:id="rId12"/>
  </sheets>
  <definedNames>
    <definedName name="amort_fixe">'Détail des charges'!$H$130</definedName>
    <definedName name="amort_prévu_fixe">'Détail des charges'!$O$130</definedName>
    <definedName name="amort_prévu_variable">'Détail des charges'!$P$130</definedName>
    <definedName name="amort_prov">'Détail des charges'!$E$130</definedName>
    <definedName name="amort_prov_prévu">'Détail des charges'!$L$130</definedName>
    <definedName name="amort_variable">'Détail des charges'!$I$130</definedName>
    <definedName name="autres">'Détail des charges'!$E$125</definedName>
    <definedName name="autres_fixes">'Détail des charges'!$H$125</definedName>
    <definedName name="autres_fixes_prévus">'Détail des charges'!$O$125</definedName>
    <definedName name="autres_prévus">'Détail des charges'!$L$125</definedName>
    <definedName name="autres_variables">'Détail des charges'!$I$125</definedName>
    <definedName name="autres_variables_prévus">'Détail des charges'!$P$125</definedName>
    <definedName name="biens">'Détail de l''activité'!$E$9</definedName>
    <definedName name="biens_prévus">'Détail de l''activité'!$L$9</definedName>
    <definedName name="ca_prévu">'Détail de l''activité'!$L$12</definedName>
    <definedName name="ca_réalisé">'Détail de l''activité'!$E$12</definedName>
    <definedName name="ca_tr1">'Chiffres d''affaires mensuels'!$F$8</definedName>
    <definedName name="ca_tr2">'Chiffres d''affaires mensuels'!$F$11</definedName>
    <definedName name="ca_tr3">'Chiffres d''affaires mensuels'!$F$14</definedName>
    <definedName name="ca_tr4">'Chiffres d''affaires mensuels'!$F$17</definedName>
    <definedName name="ch.fisc_fixes">Personnel!$L$14</definedName>
    <definedName name="ch.fisc_variables">Personnel!$M$14</definedName>
    <definedName name="ch.soc_fixes">Personnel!$H$14</definedName>
    <definedName name="ch.soc_variables">Personnel!$I$14</definedName>
    <definedName name="ch_except">'Détail des charges'!$E$144</definedName>
    <definedName name="ch_except_fixes">'Détail des charges'!$H$144</definedName>
    <definedName name="ch_except_fixes_prévues">'Détail des charges'!$O$144</definedName>
    <definedName name="ch_except_prévues">'Détail des charges'!$L$144</definedName>
    <definedName name="ch_except_variables">'Détail des charges'!$I$144</definedName>
    <definedName name="ch_except_variables_prévues">'Détail des charges'!$P$144</definedName>
    <definedName name="charges_fi">'Détail des charges'!$E$138</definedName>
    <definedName name="charges_fi_fixes">'Détail des charges'!$H$138</definedName>
    <definedName name="charges_fi_fixes_prévues">'Détail des charges'!$O$138</definedName>
    <definedName name="charges_fi_prévues">'Détail des charges'!$L$138</definedName>
    <definedName name="charges_fi_variables">'Détail des charges'!$I$138</definedName>
    <definedName name="charges_fi_variables_prévues">'Détail des charges'!$P$138</definedName>
    <definedName name="cp_tr1">'Budgets trimestriels'!$G$28</definedName>
    <definedName name="cp_tr2">'Budgets trimestriels'!$H$28</definedName>
    <definedName name="cp_tr3">'Budgets trimestriels'!$J$28</definedName>
    <definedName name="cp_tr4">'Budgets trimestriels'!$K$28</definedName>
    <definedName name="cpr_tr1">'Situations trimestrielles'!$C$29</definedName>
    <definedName name="cpr_tr2">'Situations trimestrielles'!$E$29</definedName>
    <definedName name="cpr_tr3">'Situations trimestrielles'!$I$29</definedName>
    <definedName name="cpr_tr4">'Situations trimestrielles'!$K$29</definedName>
    <definedName name="ebe_tr1">'Budgets trimestriels'!$G$29</definedName>
    <definedName name="ebe_tr2">'Budgets trimestriels'!$H$29</definedName>
    <definedName name="ebe_tr3">'Budgets trimestriels'!$J$29</definedName>
    <definedName name="ebe_tr4">'Budgets trimestriels'!$K$29</definedName>
    <definedName name="eber_tr1">'Situations trimestrielles'!$C$30</definedName>
    <definedName name="eber_tr2">'Situations trimestrielles'!$E$30</definedName>
    <definedName name="eber_tr3">'Situations trimestrielles'!$I$30</definedName>
    <definedName name="eber_tr4">'Situations trimestrielles'!$K$30</definedName>
    <definedName name="ext_fixes">'Détail des charges'!$H$96</definedName>
    <definedName name="ext_fixes_prévus">'Détail des charges'!$O$96</definedName>
    <definedName name="ext_tr1">'Budgets trimestriels'!$G$24</definedName>
    <definedName name="ext_tr2">'Budgets trimestriels'!$H$24</definedName>
    <definedName name="ext_tr3">'Budgets trimestriels'!$J$24</definedName>
    <definedName name="ext_tr4">'Budgets trimestriels'!$K$24</definedName>
    <definedName name="ext_variables">'Détail des charges'!$I$96</definedName>
    <definedName name="ext_variables_prévus">'Détail des charges'!$P$96</definedName>
    <definedName name="externes">'Détail des charges'!$E$96</definedName>
    <definedName name="externes_prévues">'Détail des charges'!$L$96</definedName>
    <definedName name="extr_tr1">'Situations trimestrielles'!$C$25</definedName>
    <definedName name="extr_tr2">'Situations trimestrielles'!$E$25</definedName>
    <definedName name="extr_tr3">'Situations trimestrielles'!$I$25</definedName>
    <definedName name="extr_tr4">'Situations trimestrielles'!$K$25</definedName>
    <definedName name="heures_travaillées">'Durée de travail'!$H$9</definedName>
    <definedName name="imp_prévus_fixes">'Détail des charges'!$O$106</definedName>
    <definedName name="imp_prévus_variables">'Détail des charges'!$P$106</definedName>
    <definedName name="impôts">'Détail des charges'!$E$106</definedName>
    <definedName name="impôts_fixes">'Détail des charges'!$H$106</definedName>
    <definedName name="impôts_prévus">'Détail des charges'!$L$106</definedName>
    <definedName name="impôts_variables">'Détail des charges'!$I$106</definedName>
    <definedName name="marchandises">'Détail des charges'!$E$9</definedName>
    <definedName name="marchandises_prévues">'Détail des charges'!$L$9</definedName>
    <definedName name="marge_brute_prod">'Détail des charges'!$M$12</definedName>
    <definedName name="marge_brute_totale">'Budget annuel'!$K$11</definedName>
    <definedName name="marge_ciale">'Détail des charges'!$M$7</definedName>
    <definedName name="matières">'Détail des charges'!$E$14</definedName>
    <definedName name="matières_prévues">'Détail des charges'!$L$14</definedName>
    <definedName name="mb_tr1">'Budgets trimestriels'!$G$7</definedName>
    <definedName name="mb_tr2">'Budgets trimestriels'!$H$7</definedName>
    <definedName name="mb_tr3">'Budgets trimestriels'!$J$7</definedName>
    <definedName name="mb_tr4">'Budgets trimestriels'!$K$7</definedName>
    <definedName name="mbr_tr1">'Situations trimestrielles'!$C$8</definedName>
    <definedName name="mbr_tr2">'Situations trimestrielles'!$E$8</definedName>
    <definedName name="mbr_tr3">'Situations trimestrielles'!$I$8</definedName>
    <definedName name="mbr_tr4">'Situations trimestrielles'!$K$8</definedName>
    <definedName name="négoce">'Détail de l''activité'!$E$8</definedName>
    <definedName name="négoce_prévu">'Détail de l''activité'!$L$8</definedName>
    <definedName name="p_except_fixes">'Détail de l''activité'!$H$31</definedName>
    <definedName name="p_except_fixes_prévus">'Détail de l''activité'!$O$31</definedName>
    <definedName name="p_except_prévus">'Détail de l''activité'!$L$31</definedName>
    <definedName name="p_except_variables">'Détail de l''activité'!$I$31</definedName>
    <definedName name="p_except_variables_prévus">'Détail de l''activité'!$P$31</definedName>
    <definedName name="p_exceptionnels">'Détail de l''activité'!$E$31</definedName>
    <definedName name="perso_prévu_fixe">'Détail des charges'!$O$119</definedName>
    <definedName name="perso_prévu_variable">'Détail des charges'!$P$119</definedName>
    <definedName name="personnel">'Détail des charges'!$E$119</definedName>
    <definedName name="personnel_fixe">'Détail des charges'!$H$119</definedName>
    <definedName name="personnel_prévu">'Détail des charges'!$L$119</definedName>
    <definedName name="personnel_variable">'Détail des charges'!$I$119</definedName>
    <definedName name="prod_immo">'Détail de l''activité'!$E$17</definedName>
    <definedName name="prod_immo_prévue">'Détail de l''activité'!$L$17</definedName>
    <definedName name="prod_stockée">'Détail de l''activité'!$E$16</definedName>
    <definedName name="prod_stockée_prévue">'Détail de l''activité'!$L$16</definedName>
    <definedName name="prod_tr1">'Chiffres d''affaires mensuels'!$Q$8</definedName>
    <definedName name="prod_tr2">'Chiffres d''affaires mensuels'!$Q$11</definedName>
    <definedName name="prod_tr3">'Chiffres d''affaires mensuels'!$Q$14</definedName>
    <definedName name="prod_tr4">'Chiffres d''affaires mensuels'!$Q$17</definedName>
    <definedName name="prodr_tr1">'Situations trimestrielles'!$C$6</definedName>
    <definedName name="prodr_tr2">'Situations trimestrielles'!$E$6</definedName>
    <definedName name="prodr_tr3">'Situations trimestrielles'!$I$6</definedName>
    <definedName name="prodr_tr4">'Situations trimestrielles'!$K$6</definedName>
    <definedName name="production">'Détail de l''activité'!$E$18</definedName>
    <definedName name="production_prévue">'Détail de l''activité'!$L$18</definedName>
    <definedName name="production_vendue">'Détail de l''activité'!$9:$9</definedName>
    <definedName name="produits_fi">'Détail de l''activité'!$E$25</definedName>
    <definedName name="produits_fi_fixes">'Détail de l''activité'!$H$25</definedName>
    <definedName name="produits_fi_fixes_prévus">'Détail de l''activité'!$O$25</definedName>
    <definedName name="produits_fi_prévus">'Détail de l''activité'!$L$25</definedName>
    <definedName name="produits_fi_variables">'Détail de l''activité'!$I$25</definedName>
    <definedName name="produits_fi_variables_prévus">'Détail de l''activité'!$P$25</definedName>
    <definedName name="r_tr1">'Chiffres d''affaires mensuels'!$J$8</definedName>
    <definedName name="r_tr2">'Chiffres d''affaires mensuels'!$J$11</definedName>
    <definedName name="r_tr3">'Chiffres d''affaires mensuels'!$J$14</definedName>
    <definedName name="r_tr4">'Chiffres d''affaires mensuels'!$J$17</definedName>
    <definedName name="rc_tr1">'Budgets trimestriels'!$G$38</definedName>
    <definedName name="rc_tr2">'Budgets trimestriels'!$H$38</definedName>
    <definedName name="rc_tr3">'Budgets trimestriels'!$J$38</definedName>
    <definedName name="rc_tr4">'Budgets trimestriels'!$K$38</definedName>
    <definedName name="rcr_tr1">'Situations trimestrielles'!$C$39</definedName>
    <definedName name="rcr_tr2">'Situations trimestrielles'!$E$39</definedName>
    <definedName name="rcr_tr3">'Situations trimestrielles'!$I$39</definedName>
    <definedName name="rcr_tr4">'Situations trimestrielles'!$K$39</definedName>
    <definedName name="Réalisé">'Budget annuel'!$C:$C</definedName>
    <definedName name="rex_tr1">'Budgets trimestriels'!$G$34</definedName>
    <definedName name="rex_tr2">'Budgets trimestriels'!$H$34</definedName>
    <definedName name="rex_tr3">'Budgets trimestriels'!$J$34</definedName>
    <definedName name="rex_tr4">'Budgets trimestriels'!$K$34</definedName>
    <definedName name="rexr_tr1">'Situations trimestrielles'!$C$35</definedName>
    <definedName name="rexr_tr2">'Situations trimestrielles'!$E$35</definedName>
    <definedName name="rexr_tr3">'Situations trimestrielles'!$I$35</definedName>
    <definedName name="rexr_tr4">'Situations trimestrielles'!$K$35</definedName>
    <definedName name="salaires_fixes">Personnel!$E$14</definedName>
    <definedName name="salaires_variables">Personnel!$F$14</definedName>
    <definedName name="services">'Détail de l''activité'!$E$10</definedName>
    <definedName name="services_prévus">'Détail de l''activité'!$L$10</definedName>
    <definedName name="société">'Détail de l''activité'!$B$2</definedName>
    <definedName name="va_tr1">'Budgets trimestriels'!$G$25</definedName>
    <definedName name="va_tr2">'Budgets trimestriels'!$H$25</definedName>
    <definedName name="va_tr3">'Budgets trimestriels'!$J$25</definedName>
    <definedName name="va_tr4">'Budgets trimestriels'!$K$25</definedName>
    <definedName name="var_tr1">'Situations trimestrielles'!$C$26</definedName>
    <definedName name="var_tr2">'Situations trimestrielles'!$E$26</definedName>
    <definedName name="var_tr3">'Situations trimestrielles'!$I$26</definedName>
    <definedName name="var_tr4">'Situations trimestrielles'!$K$26</definedName>
    <definedName name="_xlnm.Print_Area" localSheetId="5">'Budget annuel'!$B$2:$R$33</definedName>
    <definedName name="_xlnm.Print_Area" localSheetId="8">'Budgets trimestriels'!$B$2:$M$38</definedName>
    <definedName name="_xlnm.Print_Area" localSheetId="7">'Chiffres d''affaires mensuels'!$B$2:$N$40</definedName>
    <definedName name="_xlnm.Print_Area" localSheetId="1">'Détail des charges'!$B$2:$S$96</definedName>
    <definedName name="_xlnm.Print_Area" localSheetId="6">'Détail des investissements'!$B$28:$I$80</definedName>
    <definedName name="_xlnm.Print_Area" localSheetId="11">'Ecarts cumulés'!$B$2:$R$58</definedName>
    <definedName name="_xlnm.Print_Area" localSheetId="10">'Ecarts trimestriels'!$B$2:$R$42</definedName>
    <definedName name="_xlnm.Print_Area" localSheetId="9">'Situations trimestrielles'!$B$2:$O$39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1" i="25" l="1"/>
  <c r="M37" i="15" l="1"/>
  <c r="F17" i="25" l="1"/>
  <c r="F18" i="25" s="1"/>
  <c r="E17" i="25"/>
  <c r="E18" i="25" s="1"/>
  <c r="F14" i="24"/>
  <c r="I14" i="24"/>
  <c r="H14" i="24"/>
  <c r="E14" i="24"/>
  <c r="C14" i="24"/>
  <c r="M12" i="24"/>
  <c r="L12" i="24"/>
  <c r="J12" i="24"/>
  <c r="G12" i="24"/>
  <c r="N12" i="24" l="1"/>
  <c r="K12" i="24"/>
  <c r="O12" i="24" s="1"/>
  <c r="D18" i="25"/>
  <c r="E2" i="23"/>
  <c r="B76" i="19" l="1"/>
  <c r="B79" i="19"/>
  <c r="B78" i="19"/>
  <c r="B75" i="19"/>
  <c r="B74" i="19"/>
  <c r="B73" i="19"/>
  <c r="B72" i="19"/>
  <c r="H68" i="19"/>
  <c r="I68" i="19" s="1"/>
  <c r="H67" i="19"/>
  <c r="I67" i="19" s="1"/>
  <c r="H66" i="19"/>
  <c r="I66" i="19" s="1"/>
  <c r="H65" i="19"/>
  <c r="H64" i="19"/>
  <c r="H60" i="19"/>
  <c r="I60" i="19" s="1"/>
  <c r="H59" i="19"/>
  <c r="I59" i="19" s="1"/>
  <c r="H58" i="19"/>
  <c r="I58" i="19" s="1"/>
  <c r="H57" i="19"/>
  <c r="H56" i="19"/>
  <c r="I56" i="19" s="1"/>
  <c r="H52" i="19"/>
  <c r="I52" i="19" s="1"/>
  <c r="H51" i="19"/>
  <c r="I51" i="19" s="1"/>
  <c r="H50" i="19"/>
  <c r="I50" i="19" s="1"/>
  <c r="H49" i="19"/>
  <c r="I49" i="19" s="1"/>
  <c r="H48" i="19"/>
  <c r="I48" i="19" s="1"/>
  <c r="H44" i="19"/>
  <c r="I44" i="19" s="1"/>
  <c r="H43" i="19"/>
  <c r="I43" i="19" s="1"/>
  <c r="H42" i="19"/>
  <c r="I42" i="19" s="1"/>
  <c r="H40" i="19"/>
  <c r="I40" i="19" s="1"/>
  <c r="H39" i="19"/>
  <c r="I39" i="19" s="1"/>
  <c r="H34" i="19"/>
  <c r="I34" i="19" s="1"/>
  <c r="H33" i="19"/>
  <c r="I33" i="19" s="1"/>
  <c r="H32" i="19"/>
  <c r="I32" i="19" s="1"/>
  <c r="H31" i="19"/>
  <c r="I31" i="19" s="1"/>
  <c r="H30" i="19"/>
  <c r="I30" i="19" s="1"/>
  <c r="H26" i="19"/>
  <c r="I26" i="19" s="1"/>
  <c r="H25" i="19"/>
  <c r="I25" i="19" s="1"/>
  <c r="H24" i="19"/>
  <c r="I24" i="19" s="1"/>
  <c r="H23" i="19"/>
  <c r="I23" i="19" s="1"/>
  <c r="H22" i="19"/>
  <c r="I22" i="19" s="1"/>
  <c r="H18" i="19"/>
  <c r="I18" i="19" s="1"/>
  <c r="H17" i="19"/>
  <c r="I17" i="19" s="1"/>
  <c r="H16" i="19"/>
  <c r="I16" i="19" s="1"/>
  <c r="H15" i="19"/>
  <c r="H14" i="19"/>
  <c r="I14" i="19" s="1"/>
  <c r="H10" i="19"/>
  <c r="I10" i="19" s="1"/>
  <c r="H9" i="19"/>
  <c r="I9" i="19" s="1"/>
  <c r="H8" i="19"/>
  <c r="I8" i="19" s="1"/>
  <c r="H7" i="19"/>
  <c r="I7" i="19" s="1"/>
  <c r="H6" i="19"/>
  <c r="I6" i="19" s="1"/>
  <c r="H5" i="19"/>
  <c r="F69" i="19"/>
  <c r="F79" i="19" s="1"/>
  <c r="D69" i="19"/>
  <c r="D79" i="19" s="1"/>
  <c r="I65" i="19"/>
  <c r="F27" i="19"/>
  <c r="F74" i="19" s="1"/>
  <c r="H74" i="19" s="1"/>
  <c r="D27" i="19"/>
  <c r="D74" i="19" s="1"/>
  <c r="F19" i="19"/>
  <c r="F73" i="19" s="1"/>
  <c r="H73" i="19" s="1"/>
  <c r="D19" i="19"/>
  <c r="D73" i="19" s="1"/>
  <c r="F11" i="19"/>
  <c r="F72" i="19" s="1"/>
  <c r="D11" i="19"/>
  <c r="D72" i="19" s="1"/>
  <c r="B2" i="20"/>
  <c r="B2" i="1"/>
  <c r="I57" i="19"/>
  <c r="B2" i="16"/>
  <c r="B2" i="17"/>
  <c r="B2" i="14"/>
  <c r="B2" i="15"/>
  <c r="H38" i="19"/>
  <c r="I38" i="19" s="1"/>
  <c r="B2" i="19"/>
  <c r="B2" i="26"/>
  <c r="B2" i="25"/>
  <c r="B2" i="24"/>
  <c r="I74" i="19" l="1"/>
  <c r="H79" i="19"/>
  <c r="H69" i="19"/>
  <c r="I69" i="19"/>
  <c r="H72" i="19"/>
  <c r="I72" i="19" s="1"/>
  <c r="I64" i="19"/>
  <c r="I79" i="19"/>
  <c r="H27" i="19"/>
  <c r="I27" i="19" s="1"/>
  <c r="H19" i="19"/>
  <c r="I19" i="19" s="1"/>
  <c r="I73" i="19"/>
  <c r="H11" i="19"/>
  <c r="I11" i="19" s="1"/>
  <c r="I5" i="19"/>
  <c r="I15" i="19"/>
  <c r="G20" i="26"/>
  <c r="C16" i="26"/>
  <c r="C12" i="26"/>
  <c r="C13" i="26" s="1"/>
  <c r="C17" i="26" l="1"/>
  <c r="C20" i="26" s="1"/>
  <c r="C22" i="26" s="1"/>
  <c r="G7" i="26" s="1"/>
  <c r="G21" i="26" s="1"/>
  <c r="G6" i="26"/>
  <c r="G13" i="26" s="1"/>
  <c r="K21" i="25"/>
  <c r="J21" i="25"/>
  <c r="K20" i="25"/>
  <c r="J20" i="25"/>
  <c r="K19" i="25"/>
  <c r="J19" i="25"/>
  <c r="K18" i="25"/>
  <c r="J18" i="25"/>
  <c r="K17" i="25"/>
  <c r="J17" i="25"/>
  <c r="K16" i="25"/>
  <c r="J16" i="25"/>
  <c r="K15" i="25"/>
  <c r="J15" i="25"/>
  <c r="K14" i="25"/>
  <c r="J14" i="25"/>
  <c r="K13" i="25"/>
  <c r="J13" i="25"/>
  <c r="K12" i="25"/>
  <c r="J12" i="25"/>
  <c r="J11" i="25"/>
  <c r="K10" i="25"/>
  <c r="J10" i="25"/>
  <c r="G22" i="26" l="1"/>
  <c r="G15" i="26"/>
  <c r="J22" i="25"/>
  <c r="K22" i="25"/>
  <c r="L10" i="25"/>
  <c r="L11" i="25" s="1"/>
  <c r="L12" i="25" s="1"/>
  <c r="L13" i="25" s="1"/>
  <c r="L14" i="25" s="1"/>
  <c r="L15" i="25" s="1"/>
  <c r="L16" i="25" s="1"/>
  <c r="L17" i="25" s="1"/>
  <c r="L18" i="25" s="1"/>
  <c r="L19" i="25" s="1"/>
  <c r="L20" i="25" s="1"/>
  <c r="L21" i="25" s="1"/>
  <c r="L22" i="25" l="1"/>
  <c r="L24" i="25"/>
  <c r="L116" i="20"/>
  <c r="E116" i="20"/>
  <c r="L113" i="20"/>
  <c r="S113" i="20" s="1"/>
  <c r="E113" i="20"/>
  <c r="E108" i="20"/>
  <c r="M11" i="24"/>
  <c r="L11" i="24"/>
  <c r="J11" i="24"/>
  <c r="G11" i="24"/>
  <c r="M13" i="24"/>
  <c r="L13" i="24"/>
  <c r="J13" i="24"/>
  <c r="G13" i="24"/>
  <c r="J10" i="24"/>
  <c r="J9" i="24"/>
  <c r="J8" i="24"/>
  <c r="J7" i="24"/>
  <c r="J6" i="24"/>
  <c r="M10" i="24"/>
  <c r="L10" i="24"/>
  <c r="N10" i="24" s="1"/>
  <c r="M9" i="24"/>
  <c r="L9" i="24"/>
  <c r="M8" i="24"/>
  <c r="L8" i="24"/>
  <c r="M7" i="24"/>
  <c r="L7" i="24"/>
  <c r="M6" i="24"/>
  <c r="L6" i="24"/>
  <c r="N6" i="24" s="1"/>
  <c r="G10" i="24"/>
  <c r="G9" i="24"/>
  <c r="G8" i="24"/>
  <c r="G7" i="24"/>
  <c r="G6" i="24"/>
  <c r="L109" i="20"/>
  <c r="K13" i="24" l="1"/>
  <c r="K11" i="24"/>
  <c r="N13" i="24"/>
  <c r="O13" i="24" s="1"/>
  <c r="N11" i="24"/>
  <c r="O11" i="24" s="1"/>
  <c r="M14" i="24"/>
  <c r="J14" i="24"/>
  <c r="N8" i="24"/>
  <c r="L14" i="24"/>
  <c r="L98" i="20" s="1"/>
  <c r="K7" i="24"/>
  <c r="K8" i="24"/>
  <c r="O8" i="24" s="1"/>
  <c r="K9" i="24"/>
  <c r="N9" i="24"/>
  <c r="O9" i="24" s="1"/>
  <c r="K6" i="24"/>
  <c r="O6" i="24" s="1"/>
  <c r="N7" i="24"/>
  <c r="O7" i="24" s="1"/>
  <c r="K10" i="24"/>
  <c r="S116" i="20"/>
  <c r="E119" i="20"/>
  <c r="G14" i="24"/>
  <c r="L99" i="20"/>
  <c r="N14" i="24" l="1"/>
  <c r="K14" i="24"/>
  <c r="O10" i="24"/>
  <c r="O14" i="24" s="1"/>
  <c r="L110" i="20"/>
  <c r="L108" i="20" l="1"/>
  <c r="D143" i="20"/>
  <c r="D142" i="20"/>
  <c r="D141" i="20"/>
  <c r="D140" i="20"/>
  <c r="D137" i="20"/>
  <c r="D136" i="20"/>
  <c r="D135" i="20"/>
  <c r="D134" i="20"/>
  <c r="D133" i="20"/>
  <c r="D132" i="20"/>
  <c r="D129" i="20"/>
  <c r="D128" i="20"/>
  <c r="D127" i="20"/>
  <c r="D124" i="20"/>
  <c r="D123" i="20"/>
  <c r="D122" i="20"/>
  <c r="D121" i="20"/>
  <c r="D118" i="20"/>
  <c r="D117" i="20"/>
  <c r="D115" i="20"/>
  <c r="D114" i="20"/>
  <c r="D112" i="20"/>
  <c r="D111" i="20"/>
  <c r="D110" i="20"/>
  <c r="D109" i="20"/>
  <c r="D105" i="20"/>
  <c r="D104" i="20"/>
  <c r="D103" i="20"/>
  <c r="D102" i="20"/>
  <c r="D101" i="20"/>
  <c r="D100" i="20"/>
  <c r="D99" i="20"/>
  <c r="D98" i="20"/>
  <c r="D93" i="20"/>
  <c r="D92" i="20"/>
  <c r="D89" i="20"/>
  <c r="D88" i="20"/>
  <c r="D85" i="20"/>
  <c r="D84" i="20"/>
  <c r="D81" i="20"/>
  <c r="D80" i="20"/>
  <c r="D79" i="20"/>
  <c r="D76" i="20"/>
  <c r="D75" i="20"/>
  <c r="D72" i="20"/>
  <c r="D71" i="20"/>
  <c r="D70" i="20"/>
  <c r="D69" i="20"/>
  <c r="D68" i="20"/>
  <c r="D67" i="20"/>
  <c r="D64" i="20"/>
  <c r="D63" i="20"/>
  <c r="D62" i="20"/>
  <c r="D61" i="20"/>
  <c r="D60" i="20"/>
  <c r="D57" i="20"/>
  <c r="D56" i="20"/>
  <c r="D55" i="20"/>
  <c r="D52" i="20"/>
  <c r="D51" i="20"/>
  <c r="D50" i="20"/>
  <c r="D47" i="20"/>
  <c r="D46" i="20"/>
  <c r="D45" i="20"/>
  <c r="D44" i="20"/>
  <c r="D43" i="20"/>
  <c r="D40" i="20"/>
  <c r="D39" i="20"/>
  <c r="D36" i="20"/>
  <c r="D35" i="20"/>
  <c r="D32" i="20"/>
  <c r="D31" i="20"/>
  <c r="D28" i="20"/>
  <c r="D27" i="20"/>
  <c r="D26" i="20"/>
  <c r="D23" i="20"/>
  <c r="D22" i="20"/>
  <c r="D19" i="20"/>
  <c r="D18" i="20"/>
  <c r="D17" i="20"/>
  <c r="D16" i="20"/>
  <c r="I13" i="20"/>
  <c r="I12" i="20"/>
  <c r="I11" i="20"/>
  <c r="I8" i="20"/>
  <c r="I7" i="20"/>
  <c r="I6" i="20"/>
  <c r="D24" i="23"/>
  <c r="D23" i="23"/>
  <c r="D22" i="23"/>
  <c r="D21" i="23"/>
  <c r="D20" i="23"/>
  <c r="D30" i="23"/>
  <c r="D29" i="23"/>
  <c r="D27" i="23"/>
  <c r="D28" i="23"/>
  <c r="P17" i="23"/>
  <c r="P16" i="23"/>
  <c r="P13" i="23"/>
  <c r="P11" i="23"/>
  <c r="P10" i="23"/>
  <c r="P9" i="23"/>
  <c r="P8" i="23"/>
  <c r="L119" i="20" l="1"/>
  <c r="S108" i="20"/>
  <c r="O32" i="15"/>
  <c r="N32" i="15"/>
  <c r="M32" i="15"/>
  <c r="L32" i="15"/>
  <c r="J32" i="15"/>
  <c r="H32" i="15"/>
  <c r="G32" i="15"/>
  <c r="F32" i="15"/>
  <c r="D32" i="15"/>
  <c r="O31" i="15"/>
  <c r="M31" i="15"/>
  <c r="N31" i="15" s="1"/>
  <c r="L31" i="15"/>
  <c r="J31" i="15"/>
  <c r="G31" i="15"/>
  <c r="H31" i="15" s="1"/>
  <c r="F31" i="15"/>
  <c r="D31" i="15"/>
  <c r="O27" i="15"/>
  <c r="M27" i="15"/>
  <c r="N27" i="15" s="1"/>
  <c r="L27" i="15"/>
  <c r="J27" i="15"/>
  <c r="G27" i="15"/>
  <c r="H27" i="15" s="1"/>
  <c r="F27" i="15"/>
  <c r="D27" i="15"/>
  <c r="C31" i="14"/>
  <c r="C30" i="14"/>
  <c r="C26" i="14"/>
  <c r="M19" i="1" l="1"/>
  <c r="D31" i="14" s="1"/>
  <c r="M18" i="1"/>
  <c r="D30" i="14" s="1"/>
  <c r="M14" i="1"/>
  <c r="D26" i="14" s="1"/>
  <c r="F19" i="1"/>
  <c r="F18" i="1"/>
  <c r="F14" i="1"/>
  <c r="M31" i="1"/>
  <c r="M30" i="1"/>
  <c r="F31" i="1"/>
  <c r="F30" i="1"/>
  <c r="H140" i="20"/>
  <c r="I140" i="20" s="1"/>
  <c r="O140" i="20"/>
  <c r="P140" i="20" s="1"/>
  <c r="Q140" i="20" s="1"/>
  <c r="S140" i="20"/>
  <c r="H141" i="20"/>
  <c r="I141" i="20" s="1"/>
  <c r="O141" i="20"/>
  <c r="P141" i="20" s="1"/>
  <c r="Q141" i="20" s="1"/>
  <c r="S141" i="20"/>
  <c r="H142" i="20"/>
  <c r="I142" i="20" s="1"/>
  <c r="J142" i="20" s="1"/>
  <c r="O142" i="20"/>
  <c r="P142" i="20" s="1"/>
  <c r="Q142" i="20" s="1"/>
  <c r="S142" i="20"/>
  <c r="H143" i="20"/>
  <c r="I143" i="20" s="1"/>
  <c r="O143" i="20"/>
  <c r="P143" i="20" s="1"/>
  <c r="Q143" i="20" s="1"/>
  <c r="S143" i="20"/>
  <c r="E144" i="20"/>
  <c r="L144" i="20"/>
  <c r="L31" i="23"/>
  <c r="J27" i="1" s="1"/>
  <c r="E31" i="23"/>
  <c r="S30" i="23"/>
  <c r="O30" i="23"/>
  <c r="P30" i="23" s="1"/>
  <c r="H30" i="23"/>
  <c r="I30" i="23" s="1"/>
  <c r="S29" i="23"/>
  <c r="O29" i="23"/>
  <c r="P29" i="23" s="1"/>
  <c r="H29" i="23"/>
  <c r="I29" i="23" s="1"/>
  <c r="S28" i="23"/>
  <c r="P28" i="23"/>
  <c r="H28" i="23"/>
  <c r="S27" i="23"/>
  <c r="O27" i="23"/>
  <c r="H27" i="23"/>
  <c r="H132" i="20"/>
  <c r="I132" i="20" s="1"/>
  <c r="J132" i="20" s="1"/>
  <c r="O132" i="20"/>
  <c r="P132" i="20" s="1"/>
  <c r="Q132" i="20" s="1"/>
  <c r="S132" i="20"/>
  <c r="H133" i="20"/>
  <c r="I133" i="20" s="1"/>
  <c r="J133" i="20" s="1"/>
  <c r="O133" i="20"/>
  <c r="P133" i="20" s="1"/>
  <c r="S133" i="20"/>
  <c r="H134" i="20"/>
  <c r="I134" i="20" s="1"/>
  <c r="J134" i="20" s="1"/>
  <c r="O134" i="20"/>
  <c r="P134" i="20" s="1"/>
  <c r="Q134" i="20" s="1"/>
  <c r="S134" i="20"/>
  <c r="H135" i="20"/>
  <c r="I135" i="20" s="1"/>
  <c r="O135" i="20"/>
  <c r="P135" i="20" s="1"/>
  <c r="Q135" i="20" s="1"/>
  <c r="S135" i="20"/>
  <c r="H136" i="20"/>
  <c r="I136" i="20" s="1"/>
  <c r="J136" i="20" s="1"/>
  <c r="O136" i="20"/>
  <c r="P136" i="20" s="1"/>
  <c r="Q136" i="20" s="1"/>
  <c r="S136" i="20"/>
  <c r="H137" i="20"/>
  <c r="I137" i="20" s="1"/>
  <c r="O137" i="20"/>
  <c r="P137" i="20" s="1"/>
  <c r="Q137" i="20" s="1"/>
  <c r="S137" i="20"/>
  <c r="E138" i="20"/>
  <c r="L138" i="20"/>
  <c r="I17" i="23"/>
  <c r="I16" i="23"/>
  <c r="I13" i="23"/>
  <c r="I11" i="23"/>
  <c r="I10" i="23"/>
  <c r="I9" i="23"/>
  <c r="I8" i="23"/>
  <c r="L25" i="23"/>
  <c r="E25" i="23"/>
  <c r="S24" i="23"/>
  <c r="O24" i="23"/>
  <c r="P24" i="23" s="1"/>
  <c r="H24" i="23"/>
  <c r="S23" i="23"/>
  <c r="O23" i="23"/>
  <c r="P23" i="23" s="1"/>
  <c r="H23" i="23"/>
  <c r="I23" i="23" s="1"/>
  <c r="S22" i="23"/>
  <c r="O22" i="23"/>
  <c r="P22" i="23" s="1"/>
  <c r="H22" i="23"/>
  <c r="S21" i="23"/>
  <c r="O21" i="23"/>
  <c r="H21" i="23"/>
  <c r="I21" i="23" s="1"/>
  <c r="S20" i="23"/>
  <c r="O20" i="23"/>
  <c r="P20" i="23" s="1"/>
  <c r="H20" i="23"/>
  <c r="I20" i="23" s="1"/>
  <c r="H121" i="20"/>
  <c r="I121" i="20" s="1"/>
  <c r="O121" i="20"/>
  <c r="P121" i="20" s="1"/>
  <c r="S121" i="20"/>
  <c r="H122" i="20"/>
  <c r="I122" i="20" s="1"/>
  <c r="O122" i="20"/>
  <c r="P122" i="20" s="1"/>
  <c r="S122" i="20"/>
  <c r="H123" i="20"/>
  <c r="I123" i="20" s="1"/>
  <c r="J123" i="20" s="1"/>
  <c r="O123" i="20"/>
  <c r="P123" i="20" s="1"/>
  <c r="S123" i="20"/>
  <c r="H124" i="20"/>
  <c r="I124" i="20" s="1"/>
  <c r="O124" i="20"/>
  <c r="P124" i="20" s="1"/>
  <c r="S124" i="20"/>
  <c r="E125" i="20"/>
  <c r="L125" i="20"/>
  <c r="H127" i="20"/>
  <c r="I127" i="20" s="1"/>
  <c r="J127" i="20" s="1"/>
  <c r="O127" i="20"/>
  <c r="P127" i="20" s="1"/>
  <c r="S127" i="20"/>
  <c r="H128" i="20"/>
  <c r="I128" i="20" s="1"/>
  <c r="O128" i="20"/>
  <c r="S128" i="20"/>
  <c r="H129" i="20"/>
  <c r="I129" i="20" s="1"/>
  <c r="E130" i="20"/>
  <c r="L130" i="20"/>
  <c r="H98" i="20"/>
  <c r="I98" i="20" s="1"/>
  <c r="O98" i="20"/>
  <c r="P98" i="20" s="1"/>
  <c r="S98" i="20"/>
  <c r="H99" i="20"/>
  <c r="I99" i="20" s="1"/>
  <c r="O99" i="20"/>
  <c r="P99" i="20" s="1"/>
  <c r="S99" i="20"/>
  <c r="H100" i="20"/>
  <c r="I100" i="20" s="1"/>
  <c r="O100" i="20"/>
  <c r="P100" i="20" s="1"/>
  <c r="S100" i="20"/>
  <c r="H101" i="20"/>
  <c r="I101" i="20" s="1"/>
  <c r="O101" i="20"/>
  <c r="P101" i="20" s="1"/>
  <c r="S101" i="20"/>
  <c r="H102" i="20"/>
  <c r="I102" i="20" s="1"/>
  <c r="O102" i="20"/>
  <c r="P102" i="20" s="1"/>
  <c r="S102" i="20"/>
  <c r="H103" i="20"/>
  <c r="I103" i="20" s="1"/>
  <c r="O103" i="20"/>
  <c r="P103" i="20" s="1"/>
  <c r="S103" i="20"/>
  <c r="H104" i="20"/>
  <c r="I104" i="20" s="1"/>
  <c r="O104" i="20"/>
  <c r="P104" i="20" s="1"/>
  <c r="S104" i="20"/>
  <c r="H105" i="20"/>
  <c r="I105" i="20" s="1"/>
  <c r="O105" i="20"/>
  <c r="P105" i="20" s="1"/>
  <c r="S105" i="20"/>
  <c r="E106" i="20"/>
  <c r="L106" i="20"/>
  <c r="H109" i="20"/>
  <c r="O109" i="20"/>
  <c r="S109" i="20"/>
  <c r="H110" i="20"/>
  <c r="I110" i="20" s="1"/>
  <c r="O110" i="20"/>
  <c r="P110" i="20" s="1"/>
  <c r="S110" i="20"/>
  <c r="H111" i="20"/>
  <c r="I111" i="20" s="1"/>
  <c r="O111" i="20"/>
  <c r="P111" i="20" s="1"/>
  <c r="S111" i="20"/>
  <c r="H112" i="20"/>
  <c r="I112" i="20" s="1"/>
  <c r="O112" i="20"/>
  <c r="P112" i="20" s="1"/>
  <c r="S112" i="20"/>
  <c r="D113" i="20"/>
  <c r="H114" i="20"/>
  <c r="O114" i="20"/>
  <c r="S114" i="20"/>
  <c r="H115" i="20"/>
  <c r="I115" i="20" s="1"/>
  <c r="O115" i="20"/>
  <c r="P115" i="20" s="1"/>
  <c r="S115" i="20"/>
  <c r="D116" i="20"/>
  <c r="H117" i="20"/>
  <c r="O117" i="20"/>
  <c r="S117" i="20"/>
  <c r="H118" i="20"/>
  <c r="I118" i="20" s="1"/>
  <c r="O118" i="20"/>
  <c r="P118" i="20" s="1"/>
  <c r="L14" i="20"/>
  <c r="M9" i="1"/>
  <c r="S144" i="20" l="1"/>
  <c r="S25" i="23"/>
  <c r="P114" i="20"/>
  <c r="P113" i="20" s="1"/>
  <c r="O113" i="20"/>
  <c r="I114" i="20"/>
  <c r="H113" i="20"/>
  <c r="I109" i="20"/>
  <c r="I108" i="20" s="1"/>
  <c r="H108" i="20"/>
  <c r="P109" i="20"/>
  <c r="P108" i="20" s="1"/>
  <c r="O108" i="20"/>
  <c r="I117" i="20"/>
  <c r="H116" i="20"/>
  <c r="P117" i="20"/>
  <c r="P116" i="20" s="1"/>
  <c r="O116" i="20"/>
  <c r="O130" i="20"/>
  <c r="M21" i="1" s="1"/>
  <c r="J15" i="1"/>
  <c r="C15" i="1"/>
  <c r="J20" i="1"/>
  <c r="J24" i="1"/>
  <c r="J28" i="1"/>
  <c r="C20" i="1"/>
  <c r="C24" i="1"/>
  <c r="C28" i="1"/>
  <c r="C16" i="1"/>
  <c r="C21" i="1"/>
  <c r="J16" i="1"/>
  <c r="J21" i="1"/>
  <c r="J10" i="1"/>
  <c r="K10" i="1" s="1"/>
  <c r="N10" i="1"/>
  <c r="O10" i="1" s="1"/>
  <c r="M14" i="20"/>
  <c r="O144" i="20"/>
  <c r="O31" i="23"/>
  <c r="C23" i="1"/>
  <c r="C27" i="1"/>
  <c r="H31" i="23"/>
  <c r="J140" i="20"/>
  <c r="S138" i="20"/>
  <c r="I28" i="23"/>
  <c r="S31" i="23"/>
  <c r="I27" i="23"/>
  <c r="J23" i="1"/>
  <c r="J141" i="20"/>
  <c r="J143" i="20"/>
  <c r="I144" i="20"/>
  <c r="P144" i="20"/>
  <c r="P128" i="20"/>
  <c r="P130" i="20" s="1"/>
  <c r="H144" i="20"/>
  <c r="P27" i="23"/>
  <c r="H138" i="20"/>
  <c r="J124" i="20"/>
  <c r="Q133" i="20"/>
  <c r="P138" i="20"/>
  <c r="J121" i="20"/>
  <c r="I125" i="20"/>
  <c r="J137" i="20"/>
  <c r="J135" i="20"/>
  <c r="S125" i="20"/>
  <c r="H125" i="20"/>
  <c r="O138" i="20"/>
  <c r="I138" i="20"/>
  <c r="H130" i="20"/>
  <c r="J122" i="20"/>
  <c r="O125" i="20"/>
  <c r="O25" i="23"/>
  <c r="I24" i="23"/>
  <c r="H25" i="23"/>
  <c r="I22" i="23"/>
  <c r="P21" i="23"/>
  <c r="P25" i="23" s="1"/>
  <c r="N23" i="1" s="1"/>
  <c r="J115" i="20"/>
  <c r="J128" i="20"/>
  <c r="J110" i="20"/>
  <c r="P125" i="20"/>
  <c r="S106" i="20"/>
  <c r="S130" i="20"/>
  <c r="I130" i="20"/>
  <c r="H106" i="20"/>
  <c r="Q14" i="20"/>
  <c r="J118" i="20"/>
  <c r="I106" i="20"/>
  <c r="G15" i="1" s="1"/>
  <c r="J111" i="20"/>
  <c r="J112" i="20"/>
  <c r="P106" i="20"/>
  <c r="N15" i="1" s="1"/>
  <c r="S119" i="20"/>
  <c r="O106" i="20"/>
  <c r="H119" i="20" l="1"/>
  <c r="J109" i="20"/>
  <c r="O119" i="20"/>
  <c r="M16" i="1" s="1"/>
  <c r="O131" i="20"/>
  <c r="C29" i="1"/>
  <c r="P119" i="20"/>
  <c r="N16" i="1" s="1"/>
  <c r="J114" i="20"/>
  <c r="I113" i="20"/>
  <c r="C25" i="1"/>
  <c r="J117" i="20"/>
  <c r="I116" i="20"/>
  <c r="Q24" i="1"/>
  <c r="F24" i="1"/>
  <c r="H139" i="20"/>
  <c r="I139" i="20"/>
  <c r="M28" i="1"/>
  <c r="O145" i="20"/>
  <c r="P145" i="20"/>
  <c r="H126" i="20"/>
  <c r="I126" i="20"/>
  <c r="H145" i="20"/>
  <c r="I145" i="20"/>
  <c r="N20" i="1"/>
  <c r="N21" i="1"/>
  <c r="M20" i="1"/>
  <c r="P126" i="20"/>
  <c r="O126" i="20"/>
  <c r="M24" i="1"/>
  <c r="O139" i="20"/>
  <c r="P139" i="20"/>
  <c r="P131" i="20"/>
  <c r="F21" i="1"/>
  <c r="H131" i="20"/>
  <c r="I131" i="20"/>
  <c r="M15" i="1"/>
  <c r="P107" i="20"/>
  <c r="O107" i="20"/>
  <c r="F15" i="1"/>
  <c r="I107" i="20"/>
  <c r="H107" i="20"/>
  <c r="N28" i="1"/>
  <c r="M27" i="1"/>
  <c r="F27" i="1"/>
  <c r="M23" i="1"/>
  <c r="P26" i="23"/>
  <c r="O26" i="23"/>
  <c r="F23" i="1"/>
  <c r="I31" i="23"/>
  <c r="I32" i="23" s="1"/>
  <c r="F28" i="1"/>
  <c r="G28" i="1"/>
  <c r="N24" i="1"/>
  <c r="G24" i="1"/>
  <c r="G20" i="1"/>
  <c r="J25" i="1"/>
  <c r="Q23" i="1"/>
  <c r="P31" i="23"/>
  <c r="O32" i="23" s="1"/>
  <c r="G21" i="1"/>
  <c r="F20" i="1"/>
  <c r="I25" i="23"/>
  <c r="I26" i="23" s="1"/>
  <c r="F16" i="1" l="1"/>
  <c r="I119" i="20"/>
  <c r="I120" i="20" s="1"/>
  <c r="H26" i="23"/>
  <c r="H32" i="23"/>
  <c r="O120" i="20"/>
  <c r="P120" i="20"/>
  <c r="P32" i="23"/>
  <c r="G23" i="1"/>
  <c r="G27" i="1"/>
  <c r="N27" i="1"/>
  <c r="G16" i="1" l="1"/>
  <c r="H120" i="20"/>
  <c r="S8" i="23"/>
  <c r="S9" i="23"/>
  <c r="S10" i="23"/>
  <c r="S11" i="23"/>
  <c r="E12" i="23"/>
  <c r="L12" i="23"/>
  <c r="P12" i="23" s="1"/>
  <c r="S13" i="23"/>
  <c r="S16" i="23"/>
  <c r="S17" i="23"/>
  <c r="L29" i="20"/>
  <c r="E29" i="20"/>
  <c r="S28" i="20"/>
  <c r="O28" i="20"/>
  <c r="P28" i="20" s="1"/>
  <c r="H28" i="20"/>
  <c r="I28" i="20" s="1"/>
  <c r="M7" i="1"/>
  <c r="M9" i="23" l="1"/>
  <c r="M11" i="23"/>
  <c r="G5" i="1"/>
  <c r="I12" i="23"/>
  <c r="M8" i="23"/>
  <c r="J5" i="1"/>
  <c r="N5" i="1"/>
  <c r="F8" i="23"/>
  <c r="C5" i="1"/>
  <c r="F11" i="23"/>
  <c r="S12" i="23"/>
  <c r="E14" i="23"/>
  <c r="L18" i="23"/>
  <c r="E18" i="23"/>
  <c r="L14" i="23"/>
  <c r="P14" i="23" s="1"/>
  <c r="M13" i="23"/>
  <c r="F10" i="23"/>
  <c r="F9" i="23"/>
  <c r="F13" i="23"/>
  <c r="M10" i="23"/>
  <c r="F108" i="20" l="1"/>
  <c r="F110" i="20"/>
  <c r="F109" i="20"/>
  <c r="F116" i="20"/>
  <c r="F113" i="20"/>
  <c r="F106" i="20"/>
  <c r="F125" i="20"/>
  <c r="F144" i="20"/>
  <c r="F130" i="20"/>
  <c r="F138" i="20"/>
  <c r="F119" i="20"/>
  <c r="J138" i="20"/>
  <c r="J125" i="20"/>
  <c r="J144" i="20"/>
  <c r="J130" i="20"/>
  <c r="J119" i="20"/>
  <c r="M113" i="20"/>
  <c r="M109" i="20"/>
  <c r="M116" i="20"/>
  <c r="M110" i="20"/>
  <c r="M108" i="20"/>
  <c r="M138" i="20"/>
  <c r="M130" i="20"/>
  <c r="M106" i="20"/>
  <c r="M125" i="20"/>
  <c r="M144" i="20"/>
  <c r="M119" i="20"/>
  <c r="Q125" i="20"/>
  <c r="Q138" i="20"/>
  <c r="Q144" i="20"/>
  <c r="Q119" i="20"/>
  <c r="Q130" i="20"/>
  <c r="M29" i="20"/>
  <c r="F29" i="20"/>
  <c r="F25" i="23"/>
  <c r="F31" i="23"/>
  <c r="J25" i="23"/>
  <c r="J31" i="23"/>
  <c r="M25" i="23"/>
  <c r="Q31" i="23"/>
  <c r="P18" i="23"/>
  <c r="M31" i="23"/>
  <c r="Q25" i="23"/>
  <c r="O28" i="1"/>
  <c r="K31" i="1"/>
  <c r="K30" i="1"/>
  <c r="K28" i="1"/>
  <c r="K27" i="1"/>
  <c r="O27" i="1"/>
  <c r="K24" i="1"/>
  <c r="O24" i="1"/>
  <c r="K23" i="1"/>
  <c r="O23" i="1"/>
  <c r="K25" i="1"/>
  <c r="I18" i="23"/>
  <c r="D31" i="1"/>
  <c r="D30" i="1"/>
  <c r="H20" i="1"/>
  <c r="H28" i="1"/>
  <c r="D23" i="1"/>
  <c r="D24" i="1"/>
  <c r="H23" i="1"/>
  <c r="D28" i="1"/>
  <c r="D27" i="1"/>
  <c r="H24" i="1"/>
  <c r="D25" i="1"/>
  <c r="D29" i="1"/>
  <c r="H21" i="1"/>
  <c r="H27" i="1"/>
  <c r="F14" i="23"/>
  <c r="I14" i="23"/>
  <c r="F12" i="23"/>
  <c r="D18" i="1"/>
  <c r="D14" i="1"/>
  <c r="G6" i="1"/>
  <c r="H6" i="1" s="1"/>
  <c r="D15" i="1"/>
  <c r="J106" i="20"/>
  <c r="H16" i="1"/>
  <c r="C6" i="1"/>
  <c r="D19" i="1"/>
  <c r="D16" i="1"/>
  <c r="H15" i="1"/>
  <c r="H5" i="1"/>
  <c r="M12" i="23"/>
  <c r="K14" i="1"/>
  <c r="O16" i="1"/>
  <c r="Q106" i="20"/>
  <c r="N6" i="1"/>
  <c r="O6" i="1" s="1"/>
  <c r="K19" i="1"/>
  <c r="K18" i="1"/>
  <c r="J6" i="1"/>
  <c r="K6" i="1" s="1"/>
  <c r="O15" i="1"/>
  <c r="K15" i="1"/>
  <c r="O5" i="1"/>
  <c r="K5" i="1"/>
  <c r="D5" i="1"/>
  <c r="Q5" i="1"/>
  <c r="S18" i="23"/>
  <c r="M18" i="23"/>
  <c r="M14" i="23"/>
  <c r="S14" i="23"/>
  <c r="F22" i="20"/>
  <c r="F19" i="20"/>
  <c r="F18" i="23"/>
  <c r="F16" i="20"/>
  <c r="I19" i="23" l="1"/>
  <c r="H19" i="23"/>
  <c r="P19" i="23"/>
  <c r="O19" i="23"/>
  <c r="Q121" i="20"/>
  <c r="Q127" i="20"/>
  <c r="Q123" i="20"/>
  <c r="Q122" i="20"/>
  <c r="Q128" i="20"/>
  <c r="Q110" i="20"/>
  <c r="Q109" i="20"/>
  <c r="Q115" i="20"/>
  <c r="Q114" i="20"/>
  <c r="Q124" i="20"/>
  <c r="Q111" i="20"/>
  <c r="Q112" i="20"/>
  <c r="Q118" i="20"/>
  <c r="Q117" i="20"/>
  <c r="D6" i="1"/>
  <c r="Q6" i="1"/>
  <c r="L94" i="20" l="1"/>
  <c r="M94" i="20" s="1"/>
  <c r="E94" i="20"/>
  <c r="F94" i="20" s="1"/>
  <c r="S93" i="20"/>
  <c r="O93" i="20"/>
  <c r="P93" i="20" s="1"/>
  <c r="H93" i="20"/>
  <c r="I93" i="20" s="1"/>
  <c r="S92" i="20"/>
  <c r="O92" i="20"/>
  <c r="P92" i="20" s="1"/>
  <c r="H92" i="20"/>
  <c r="I92" i="20" s="1"/>
  <c r="L90" i="20"/>
  <c r="M90" i="20" s="1"/>
  <c r="E90" i="20"/>
  <c r="F90" i="20" s="1"/>
  <c r="S89" i="20"/>
  <c r="O89" i="20"/>
  <c r="P89" i="20" s="1"/>
  <c r="H89" i="20"/>
  <c r="I89" i="20" s="1"/>
  <c r="S88" i="20"/>
  <c r="O88" i="20"/>
  <c r="P88" i="20" s="1"/>
  <c r="H88" i="20"/>
  <c r="I88" i="20" s="1"/>
  <c r="L86" i="20"/>
  <c r="M86" i="20" s="1"/>
  <c r="E86" i="20"/>
  <c r="F86" i="20" s="1"/>
  <c r="S85" i="20"/>
  <c r="O85" i="20"/>
  <c r="P85" i="20" s="1"/>
  <c r="H85" i="20"/>
  <c r="I85" i="20" s="1"/>
  <c r="S84" i="20"/>
  <c r="O84" i="20"/>
  <c r="P84" i="20" s="1"/>
  <c r="H84" i="20"/>
  <c r="L82" i="20"/>
  <c r="M82" i="20" s="1"/>
  <c r="E82" i="20"/>
  <c r="F82" i="20" s="1"/>
  <c r="S81" i="20"/>
  <c r="O81" i="20"/>
  <c r="P81" i="20" s="1"/>
  <c r="H81" i="20"/>
  <c r="I81" i="20" s="1"/>
  <c r="S80" i="20"/>
  <c r="O80" i="20"/>
  <c r="P80" i="20" s="1"/>
  <c r="H80" i="20"/>
  <c r="I80" i="20" s="1"/>
  <c r="S79" i="20"/>
  <c r="O79" i="20"/>
  <c r="P79" i="20" s="1"/>
  <c r="H79" i="20"/>
  <c r="I79" i="20" s="1"/>
  <c r="L77" i="20"/>
  <c r="E77" i="20"/>
  <c r="S76" i="20"/>
  <c r="O76" i="20"/>
  <c r="H76" i="20"/>
  <c r="I76" i="20" s="1"/>
  <c r="S75" i="20"/>
  <c r="O75" i="20"/>
  <c r="P75" i="20" s="1"/>
  <c r="H75" i="20"/>
  <c r="L73" i="20"/>
  <c r="M73" i="20" s="1"/>
  <c r="E73" i="20"/>
  <c r="F73" i="20" s="1"/>
  <c r="S72" i="20"/>
  <c r="O72" i="20"/>
  <c r="P72" i="20" s="1"/>
  <c r="H72" i="20"/>
  <c r="I72" i="20" s="1"/>
  <c r="S71" i="20"/>
  <c r="O71" i="20"/>
  <c r="P71" i="20" s="1"/>
  <c r="H71" i="20"/>
  <c r="I71" i="20" s="1"/>
  <c r="S70" i="20"/>
  <c r="O70" i="20"/>
  <c r="P70" i="20" s="1"/>
  <c r="H70" i="20"/>
  <c r="I70" i="20" s="1"/>
  <c r="S69" i="20"/>
  <c r="O69" i="20"/>
  <c r="P69" i="20" s="1"/>
  <c r="H69" i="20"/>
  <c r="I69" i="20" s="1"/>
  <c r="S68" i="20"/>
  <c r="O68" i="20"/>
  <c r="H68" i="20"/>
  <c r="I68" i="20" s="1"/>
  <c r="S67" i="20"/>
  <c r="O67" i="20"/>
  <c r="P67" i="20" s="1"/>
  <c r="H67" i="20"/>
  <c r="L65" i="20"/>
  <c r="M65" i="20" s="1"/>
  <c r="E65" i="20"/>
  <c r="F65" i="20" s="1"/>
  <c r="S64" i="20"/>
  <c r="O64" i="20"/>
  <c r="P64" i="20" s="1"/>
  <c r="H64" i="20"/>
  <c r="S63" i="20"/>
  <c r="O63" i="20"/>
  <c r="P63" i="20" s="1"/>
  <c r="H63" i="20"/>
  <c r="I63" i="20" s="1"/>
  <c r="S62" i="20"/>
  <c r="O62" i="20"/>
  <c r="P62" i="20" s="1"/>
  <c r="H62" i="20"/>
  <c r="I62" i="20" s="1"/>
  <c r="S61" i="20"/>
  <c r="O61" i="20"/>
  <c r="P61" i="20" s="1"/>
  <c r="H61" i="20"/>
  <c r="I61" i="20" s="1"/>
  <c r="S60" i="20"/>
  <c r="O60" i="20"/>
  <c r="P60" i="20" s="1"/>
  <c r="H60" i="20"/>
  <c r="L58" i="20"/>
  <c r="M58" i="20" s="1"/>
  <c r="E58" i="20"/>
  <c r="F58" i="20" s="1"/>
  <c r="S57" i="20"/>
  <c r="O57" i="20"/>
  <c r="P57" i="20" s="1"/>
  <c r="H57" i="20"/>
  <c r="I57" i="20" s="1"/>
  <c r="S56" i="20"/>
  <c r="O56" i="20"/>
  <c r="H56" i="20"/>
  <c r="I56" i="20" s="1"/>
  <c r="S55" i="20"/>
  <c r="O55" i="20"/>
  <c r="P55" i="20" s="1"/>
  <c r="H55" i="20"/>
  <c r="L53" i="20"/>
  <c r="E53" i="20"/>
  <c r="F53" i="20" s="1"/>
  <c r="S52" i="20"/>
  <c r="O52" i="20"/>
  <c r="P52" i="20" s="1"/>
  <c r="H52" i="20"/>
  <c r="I52" i="20" s="1"/>
  <c r="S51" i="20"/>
  <c r="O51" i="20"/>
  <c r="P51" i="20" s="1"/>
  <c r="H51" i="20"/>
  <c r="I51" i="20" s="1"/>
  <c r="S50" i="20"/>
  <c r="O50" i="20"/>
  <c r="P50" i="20" s="1"/>
  <c r="H50" i="20"/>
  <c r="L48" i="20"/>
  <c r="M48" i="20" s="1"/>
  <c r="E48" i="20"/>
  <c r="F48" i="20" s="1"/>
  <c r="S47" i="20"/>
  <c r="O47" i="20"/>
  <c r="P47" i="20" s="1"/>
  <c r="H47" i="20"/>
  <c r="I47" i="20" s="1"/>
  <c r="S46" i="20"/>
  <c r="O46" i="20"/>
  <c r="P46" i="20" s="1"/>
  <c r="H46" i="20"/>
  <c r="I46" i="20" s="1"/>
  <c r="S45" i="20"/>
  <c r="O45" i="20"/>
  <c r="P45" i="20" s="1"/>
  <c r="H45" i="20"/>
  <c r="I45" i="20" s="1"/>
  <c r="S44" i="20"/>
  <c r="O44" i="20"/>
  <c r="H44" i="20"/>
  <c r="I44" i="20" s="1"/>
  <c r="S43" i="20"/>
  <c r="O43" i="20"/>
  <c r="P43" i="20" s="1"/>
  <c r="H43" i="20"/>
  <c r="L41" i="20"/>
  <c r="M41" i="20" s="1"/>
  <c r="E41" i="20"/>
  <c r="F41" i="20" s="1"/>
  <c r="O40" i="20"/>
  <c r="P40" i="20" s="1"/>
  <c r="H40" i="20"/>
  <c r="S39" i="20"/>
  <c r="O39" i="20"/>
  <c r="P39" i="20" s="1"/>
  <c r="H39" i="20"/>
  <c r="L37" i="20"/>
  <c r="M37" i="20" s="1"/>
  <c r="E37" i="20"/>
  <c r="F37" i="20" s="1"/>
  <c r="S36" i="20"/>
  <c r="O36" i="20"/>
  <c r="P36" i="20" s="1"/>
  <c r="H36" i="20"/>
  <c r="I36" i="20" s="1"/>
  <c r="S35" i="20"/>
  <c r="O35" i="20"/>
  <c r="P35" i="20" s="1"/>
  <c r="H35" i="20"/>
  <c r="L33" i="20"/>
  <c r="M33" i="20" s="1"/>
  <c r="E33" i="20"/>
  <c r="F33" i="20" s="1"/>
  <c r="S32" i="20"/>
  <c r="O32" i="20"/>
  <c r="P32" i="20" s="1"/>
  <c r="H32" i="20"/>
  <c r="I32" i="20" s="1"/>
  <c r="S31" i="20"/>
  <c r="O31" i="20"/>
  <c r="H31" i="20"/>
  <c r="S29" i="20"/>
  <c r="S27" i="20"/>
  <c r="O27" i="20"/>
  <c r="P27" i="20" s="1"/>
  <c r="H27" i="20"/>
  <c r="I27" i="20" s="1"/>
  <c r="S26" i="20"/>
  <c r="O26" i="20"/>
  <c r="H26" i="20"/>
  <c r="L24" i="20"/>
  <c r="E24" i="20"/>
  <c r="F24" i="20" s="1"/>
  <c r="S23" i="20"/>
  <c r="O23" i="20"/>
  <c r="P23" i="20" s="1"/>
  <c r="H23" i="20"/>
  <c r="I23" i="20" s="1"/>
  <c r="S22" i="20"/>
  <c r="O22" i="20"/>
  <c r="P22" i="20" s="1"/>
  <c r="H22" i="20"/>
  <c r="I22" i="20" s="1"/>
  <c r="L20" i="20"/>
  <c r="M20" i="20" s="1"/>
  <c r="E20" i="20"/>
  <c r="F20" i="20" s="1"/>
  <c r="S19" i="20"/>
  <c r="P19" i="20"/>
  <c r="O19" i="20"/>
  <c r="I19" i="20"/>
  <c r="H19" i="20"/>
  <c r="S18" i="20"/>
  <c r="O18" i="20"/>
  <c r="P18" i="20" s="1"/>
  <c r="H18" i="20"/>
  <c r="I18" i="20" s="1"/>
  <c r="S17" i="20"/>
  <c r="O17" i="20"/>
  <c r="P17" i="20" s="1"/>
  <c r="H17" i="20"/>
  <c r="S16" i="20"/>
  <c r="O16" i="20"/>
  <c r="P16" i="20" s="1"/>
  <c r="H16" i="20"/>
  <c r="I16" i="20" s="1"/>
  <c r="E14" i="20"/>
  <c r="E9" i="20"/>
  <c r="F7" i="1"/>
  <c r="H61" i="19"/>
  <c r="F61" i="19"/>
  <c r="F78" i="19" s="1"/>
  <c r="H78" i="19" s="1"/>
  <c r="D61" i="19"/>
  <c r="D78" i="19" s="1"/>
  <c r="H53" i="19"/>
  <c r="F53" i="19"/>
  <c r="F77" i="19" s="1"/>
  <c r="H77" i="19" s="1"/>
  <c r="D53" i="19"/>
  <c r="D77" i="19" s="1"/>
  <c r="H35" i="19"/>
  <c r="F35" i="19"/>
  <c r="F75" i="19" s="1"/>
  <c r="H75" i="19" s="1"/>
  <c r="D35" i="19"/>
  <c r="D75" i="19" s="1"/>
  <c r="H45" i="19"/>
  <c r="F45" i="19"/>
  <c r="F76" i="19" s="1"/>
  <c r="D45" i="19"/>
  <c r="D76" i="19" s="1"/>
  <c r="H33" i="20" l="1"/>
  <c r="I75" i="19"/>
  <c r="H76" i="19"/>
  <c r="I76" i="19" s="1"/>
  <c r="I78" i="19"/>
  <c r="I77" i="19"/>
  <c r="I35" i="19"/>
  <c r="F80" i="19"/>
  <c r="H80" i="19"/>
  <c r="I61" i="19"/>
  <c r="D80" i="19"/>
  <c r="I53" i="19"/>
  <c r="I45" i="19"/>
  <c r="S77" i="20"/>
  <c r="M77" i="20"/>
  <c r="E96" i="20"/>
  <c r="F96" i="20" s="1"/>
  <c r="F77" i="20"/>
  <c r="S53" i="20"/>
  <c r="M53" i="20"/>
  <c r="F14" i="20"/>
  <c r="J14" i="20"/>
  <c r="M24" i="20"/>
  <c r="L96" i="20"/>
  <c r="M96" i="20" s="1"/>
  <c r="O33" i="20"/>
  <c r="H77" i="20"/>
  <c r="O58" i="20"/>
  <c r="P20" i="20"/>
  <c r="Q20" i="20" s="1"/>
  <c r="O29" i="20"/>
  <c r="H58" i="20"/>
  <c r="H53" i="20"/>
  <c r="G10" i="1"/>
  <c r="H10" i="1" s="1"/>
  <c r="C10" i="1"/>
  <c r="D10" i="1" s="1"/>
  <c r="C9" i="1"/>
  <c r="O41" i="20"/>
  <c r="I55" i="20"/>
  <c r="I58" i="20" s="1"/>
  <c r="J58" i="20" s="1"/>
  <c r="O20" i="20"/>
  <c r="P37" i="20"/>
  <c r="Q37" i="20" s="1"/>
  <c r="P41" i="20"/>
  <c r="Q41" i="20" s="1"/>
  <c r="H82" i="20"/>
  <c r="O82" i="20"/>
  <c r="O65" i="20"/>
  <c r="I40" i="20"/>
  <c r="P56" i="20"/>
  <c r="P58" i="20" s="1"/>
  <c r="Q58" i="20" s="1"/>
  <c r="H94" i="20"/>
  <c r="H90" i="20"/>
  <c r="F9" i="20"/>
  <c r="L9" i="20" s="1"/>
  <c r="P9" i="20" s="1"/>
  <c r="Q9" i="20" s="1"/>
  <c r="C8" i="1"/>
  <c r="D8" i="1" s="1"/>
  <c r="C7" i="1"/>
  <c r="C11" i="1"/>
  <c r="D11" i="1" s="1"/>
  <c r="G11" i="1"/>
  <c r="H11" i="1" s="1"/>
  <c r="I26" i="20"/>
  <c r="I29" i="20" s="1"/>
  <c r="J29" i="20" s="1"/>
  <c r="H29" i="20"/>
  <c r="H20" i="20"/>
  <c r="P14" i="20"/>
  <c r="J9" i="1"/>
  <c r="S24" i="20"/>
  <c r="H48" i="20"/>
  <c r="I43" i="20"/>
  <c r="P53" i="20"/>
  <c r="Q53" i="20" s="1"/>
  <c r="P65" i="20"/>
  <c r="Q65" i="20" s="1"/>
  <c r="I64" i="20"/>
  <c r="H73" i="20"/>
  <c r="I67" i="20"/>
  <c r="I82" i="20"/>
  <c r="J82" i="20" s="1"/>
  <c r="I84" i="20"/>
  <c r="H86" i="20"/>
  <c r="P86" i="20"/>
  <c r="Q86" i="20" s="1"/>
  <c r="S90" i="20"/>
  <c r="P94" i="20"/>
  <c r="Q94" i="20" s="1"/>
  <c r="F9" i="1"/>
  <c r="I14" i="20"/>
  <c r="I17" i="20"/>
  <c r="O24" i="20"/>
  <c r="P31" i="20"/>
  <c r="H41" i="20"/>
  <c r="O48" i="20"/>
  <c r="P44" i="20"/>
  <c r="P48" i="20" s="1"/>
  <c r="Q48" i="20" s="1"/>
  <c r="O73" i="20"/>
  <c r="P68" i="20"/>
  <c r="P82" i="20"/>
  <c r="Q82" i="20" s="1"/>
  <c r="O94" i="20"/>
  <c r="S20" i="20"/>
  <c r="P24" i="20"/>
  <c r="Q24" i="20" s="1"/>
  <c r="P26" i="20"/>
  <c r="P29" i="20" s="1"/>
  <c r="Q29" i="20" s="1"/>
  <c r="S37" i="20"/>
  <c r="I39" i="20"/>
  <c r="S73" i="20"/>
  <c r="I75" i="20"/>
  <c r="P90" i="20"/>
  <c r="Q90" i="20" s="1"/>
  <c r="I24" i="20"/>
  <c r="J24" i="20" s="1"/>
  <c r="H37" i="20"/>
  <c r="I35" i="20"/>
  <c r="I50" i="20"/>
  <c r="I60" i="20"/>
  <c r="H65" i="20"/>
  <c r="O77" i="20"/>
  <c r="P76" i="20"/>
  <c r="P77" i="20" s="1"/>
  <c r="S86" i="20"/>
  <c r="O90" i="20"/>
  <c r="H24" i="20"/>
  <c r="S33" i="20"/>
  <c r="S41" i="20"/>
  <c r="S48" i="20"/>
  <c r="O53" i="20"/>
  <c r="S58" i="20"/>
  <c r="S65" i="20"/>
  <c r="S82" i="20"/>
  <c r="O86" i="20"/>
  <c r="I94" i="20"/>
  <c r="J94" i="20" s="1"/>
  <c r="I31" i="20"/>
  <c r="O37" i="20"/>
  <c r="I90" i="20"/>
  <c r="J90" i="20" s="1"/>
  <c r="S94" i="20"/>
  <c r="S14" i="20"/>
  <c r="I9" i="20"/>
  <c r="N11" i="1" l="1"/>
  <c r="O11" i="1" s="1"/>
  <c r="S9" i="20"/>
  <c r="J11" i="1"/>
  <c r="K11" i="1" s="1"/>
  <c r="J7" i="1"/>
  <c r="N7" i="1" s="1"/>
  <c r="N8" i="1"/>
  <c r="O8" i="1" s="1"/>
  <c r="J8" i="1"/>
  <c r="K8" i="1" s="1"/>
  <c r="M9" i="20"/>
  <c r="I80" i="19"/>
  <c r="C12" i="1"/>
  <c r="D12" i="1" s="1"/>
  <c r="P87" i="20"/>
  <c r="O87" i="20"/>
  <c r="O95" i="20"/>
  <c r="P95" i="20"/>
  <c r="H59" i="20"/>
  <c r="I59" i="20"/>
  <c r="O30" i="20"/>
  <c r="P30" i="20"/>
  <c r="H83" i="20"/>
  <c r="I83" i="20"/>
  <c r="P54" i="20"/>
  <c r="O54" i="20"/>
  <c r="H91" i="20"/>
  <c r="I91" i="20"/>
  <c r="O66" i="20"/>
  <c r="P66" i="20"/>
  <c r="J9" i="20"/>
  <c r="O38" i="20"/>
  <c r="P38" i="20"/>
  <c r="O91" i="20"/>
  <c r="P91" i="20"/>
  <c r="O49" i="20"/>
  <c r="P49" i="20"/>
  <c r="H30" i="20"/>
  <c r="I30" i="20"/>
  <c r="H95" i="20"/>
  <c r="I95" i="20"/>
  <c r="O83" i="20"/>
  <c r="P83" i="20"/>
  <c r="P42" i="20"/>
  <c r="O42" i="20"/>
  <c r="O59" i="20"/>
  <c r="P59" i="20"/>
  <c r="J12" i="1"/>
  <c r="K12" i="1" s="1"/>
  <c r="S96" i="20"/>
  <c r="Q77" i="20"/>
  <c r="P78" i="20"/>
  <c r="O78" i="20"/>
  <c r="O96" i="20"/>
  <c r="M12" i="1" s="1"/>
  <c r="J37" i="1" s="1"/>
  <c r="H96" i="20"/>
  <c r="F12" i="1" s="1"/>
  <c r="C37" i="1" s="1"/>
  <c r="I25" i="20"/>
  <c r="H25" i="20"/>
  <c r="P25" i="20"/>
  <c r="O25" i="20"/>
  <c r="P21" i="20"/>
  <c r="O21" i="20"/>
  <c r="O10" i="20"/>
  <c r="P10" i="20"/>
  <c r="I15" i="20"/>
  <c r="H15" i="20"/>
  <c r="I10" i="20"/>
  <c r="H10" i="20"/>
  <c r="P15" i="20"/>
  <c r="O15" i="20"/>
  <c r="K9" i="1"/>
  <c r="D7" i="1"/>
  <c r="D9" i="1"/>
  <c r="G9" i="1"/>
  <c r="G7" i="1"/>
  <c r="I77" i="20"/>
  <c r="I37" i="20"/>
  <c r="J37" i="20" s="1"/>
  <c r="I20" i="20"/>
  <c r="J20" i="20" s="1"/>
  <c r="I86" i="20"/>
  <c r="J86" i="20" s="1"/>
  <c r="I33" i="20"/>
  <c r="P73" i="20"/>
  <c r="Q73" i="20" s="1"/>
  <c r="I65" i="20"/>
  <c r="J65" i="20" s="1"/>
  <c r="I53" i="20"/>
  <c r="J53" i="20" s="1"/>
  <c r="I41" i="20"/>
  <c r="J41" i="20" s="1"/>
  <c r="P33" i="20"/>
  <c r="Q33" i="20" s="1"/>
  <c r="I73" i="20"/>
  <c r="J73" i="20" s="1"/>
  <c r="I48" i="20"/>
  <c r="J48" i="20" s="1"/>
  <c r="C33" i="14"/>
  <c r="Q7" i="1" l="1"/>
  <c r="K7" i="1"/>
  <c r="I21" i="20"/>
  <c r="I49" i="20"/>
  <c r="P74" i="20"/>
  <c r="P34" i="20"/>
  <c r="H54" i="20"/>
  <c r="H38" i="20"/>
  <c r="I42" i="20"/>
  <c r="I87" i="20"/>
  <c r="J33" i="20"/>
  <c r="H34" i="20"/>
  <c r="I34" i="20"/>
  <c r="H87" i="20"/>
  <c r="H42" i="20"/>
  <c r="H66" i="20"/>
  <c r="H49" i="20"/>
  <c r="H74" i="20"/>
  <c r="P96" i="20"/>
  <c r="Q96" i="20" s="1"/>
  <c r="I66" i="20"/>
  <c r="I54" i="20"/>
  <c r="I74" i="20"/>
  <c r="O74" i="20"/>
  <c r="I38" i="20"/>
  <c r="O34" i="20"/>
  <c r="C42" i="1"/>
  <c r="D37" i="1"/>
  <c r="K37" i="1"/>
  <c r="J42" i="1"/>
  <c r="J77" i="20"/>
  <c r="I96" i="20"/>
  <c r="J96" i="20" s="1"/>
  <c r="H78" i="20"/>
  <c r="I78" i="20"/>
  <c r="H21" i="20"/>
  <c r="H7" i="1"/>
  <c r="H9" i="1"/>
  <c r="O7" i="1"/>
  <c r="O7" i="15"/>
  <c r="E25" i="15"/>
  <c r="N12" i="1" l="1"/>
  <c r="O12" i="1" s="1"/>
  <c r="G12" i="1"/>
  <c r="H12" i="1" l="1"/>
  <c r="O37" i="15"/>
  <c r="O36" i="15"/>
  <c r="O34" i="15"/>
  <c r="O33" i="15"/>
  <c r="O29" i="15"/>
  <c r="O28" i="15"/>
  <c r="O24" i="15"/>
  <c r="O23" i="15"/>
  <c r="O22" i="15"/>
  <c r="O21" i="15"/>
  <c r="O20" i="15"/>
  <c r="O19" i="15"/>
  <c r="O18" i="15"/>
  <c r="O17" i="15"/>
  <c r="O16" i="15"/>
  <c r="O15" i="15"/>
  <c r="O14" i="15"/>
  <c r="O13" i="15"/>
  <c r="O12" i="15"/>
  <c r="O11" i="15"/>
  <c r="O10" i="15"/>
  <c r="O9" i="15"/>
  <c r="O5" i="15"/>
  <c r="M5" i="15"/>
  <c r="G5" i="15"/>
  <c r="M36" i="15"/>
  <c r="M34" i="15"/>
  <c r="M33" i="15"/>
  <c r="N33" i="15" s="1"/>
  <c r="M29" i="15"/>
  <c r="M28" i="15"/>
  <c r="N28" i="15" s="1"/>
  <c r="M24" i="15"/>
  <c r="N24" i="15" s="1"/>
  <c r="M23" i="15"/>
  <c r="M22" i="15"/>
  <c r="N22" i="15" s="1"/>
  <c r="M21" i="15"/>
  <c r="N21" i="15" s="1"/>
  <c r="M20" i="15"/>
  <c r="N20" i="15" s="1"/>
  <c r="M19" i="15"/>
  <c r="N19" i="15" s="1"/>
  <c r="M18" i="15"/>
  <c r="N18" i="15" s="1"/>
  <c r="M17" i="15"/>
  <c r="N17" i="15" s="1"/>
  <c r="M16" i="15"/>
  <c r="N16" i="15" s="1"/>
  <c r="M15" i="15"/>
  <c r="N15" i="15" s="1"/>
  <c r="M14" i="15"/>
  <c r="N14" i="15" s="1"/>
  <c r="M13" i="15"/>
  <c r="N13" i="15" s="1"/>
  <c r="M12" i="15"/>
  <c r="M11" i="15"/>
  <c r="N11" i="15" s="1"/>
  <c r="M10" i="15"/>
  <c r="N10" i="15" s="1"/>
  <c r="M9" i="15"/>
  <c r="N9" i="15" s="1"/>
  <c r="M7" i="15"/>
  <c r="G37" i="15"/>
  <c r="G36" i="15"/>
  <c r="G34" i="15"/>
  <c r="G33" i="15"/>
  <c r="G29" i="15"/>
  <c r="G28" i="15"/>
  <c r="G24" i="15"/>
  <c r="G23" i="15"/>
  <c r="G22" i="15"/>
  <c r="G21" i="15"/>
  <c r="G20" i="15"/>
  <c r="G19" i="15"/>
  <c r="G18" i="15"/>
  <c r="G17" i="15"/>
  <c r="G16" i="15"/>
  <c r="G15" i="15"/>
  <c r="G14" i="15"/>
  <c r="G13" i="15"/>
  <c r="G12" i="15"/>
  <c r="G11" i="15"/>
  <c r="G10" i="15"/>
  <c r="G9" i="15"/>
  <c r="G7" i="15"/>
  <c r="N12" i="15" l="1"/>
  <c r="M38" i="15"/>
  <c r="M25" i="15"/>
  <c r="G25" i="15"/>
  <c r="J17" i="17"/>
  <c r="J14" i="17"/>
  <c r="J11" i="17"/>
  <c r="J8" i="17"/>
  <c r="J22" i="18" l="1"/>
  <c r="J18" i="18"/>
  <c r="J14" i="18"/>
  <c r="J10" i="18"/>
  <c r="J16" i="18"/>
  <c r="J21" i="18"/>
  <c r="J17" i="18"/>
  <c r="J13" i="18"/>
  <c r="J9" i="18"/>
  <c r="J20" i="18"/>
  <c r="J12" i="18"/>
  <c r="J19" i="18"/>
  <c r="J15" i="18"/>
  <c r="J11" i="18"/>
  <c r="E4" i="15"/>
  <c r="E6" i="15" s="1"/>
  <c r="M35" i="16"/>
  <c r="E27" i="16"/>
  <c r="E35" i="16"/>
  <c r="E35" i="18" s="1"/>
  <c r="M27" i="16"/>
  <c r="I4" i="15"/>
  <c r="I6" i="15" s="1"/>
  <c r="M15" i="16"/>
  <c r="M7" i="16"/>
  <c r="E15" i="16"/>
  <c r="K4" i="15"/>
  <c r="E7" i="16"/>
  <c r="C4" i="15"/>
  <c r="E27" i="18" l="1"/>
  <c r="E7" i="18"/>
  <c r="E15" i="18"/>
  <c r="E28" i="16"/>
  <c r="E28" i="18" s="1"/>
  <c r="J7" i="15"/>
  <c r="M8" i="16"/>
  <c r="F7" i="15"/>
  <c r="E8" i="15"/>
  <c r="F6" i="15"/>
  <c r="E36" i="16"/>
  <c r="M16" i="16"/>
  <c r="J6" i="15"/>
  <c r="I8" i="15"/>
  <c r="M4" i="15"/>
  <c r="K6" i="15"/>
  <c r="M28" i="16" s="1"/>
  <c r="O4" i="15"/>
  <c r="O6" i="15" s="1"/>
  <c r="C6" i="15"/>
  <c r="D6" i="15" s="1"/>
  <c r="G4" i="15"/>
  <c r="G6" i="15" s="1"/>
  <c r="G18" i="17"/>
  <c r="G19" i="17" s="1"/>
  <c r="I6" i="17"/>
  <c r="B7" i="17"/>
  <c r="B8" i="17" s="1"/>
  <c r="B9" i="17" s="1"/>
  <c r="B10" i="17" s="1"/>
  <c r="B11" i="17" s="1"/>
  <c r="B12" i="17" s="1"/>
  <c r="B13" i="17" s="1"/>
  <c r="B14" i="17" s="1"/>
  <c r="B15" i="17" s="1"/>
  <c r="B16" i="17" s="1"/>
  <c r="B17" i="17" s="1"/>
  <c r="E36" i="18" l="1"/>
  <c r="M7" i="18"/>
  <c r="M27" i="18"/>
  <c r="M15" i="18"/>
  <c r="M35" i="18"/>
  <c r="E29" i="16"/>
  <c r="M9" i="16"/>
  <c r="M10" i="16" s="1"/>
  <c r="E26" i="15"/>
  <c r="M13" i="16" s="1"/>
  <c r="E8" i="16"/>
  <c r="E8" i="18" s="1"/>
  <c r="E16" i="16"/>
  <c r="M36" i="16"/>
  <c r="L7" i="15"/>
  <c r="O8" i="15"/>
  <c r="L6" i="15"/>
  <c r="K8" i="15"/>
  <c r="M6" i="15"/>
  <c r="I7" i="17"/>
  <c r="I8" i="17" s="1"/>
  <c r="H7" i="15"/>
  <c r="H6" i="15"/>
  <c r="G8" i="15"/>
  <c r="G26" i="15" s="1"/>
  <c r="D7" i="15"/>
  <c r="C8" i="15"/>
  <c r="N18" i="17"/>
  <c r="H16" i="17"/>
  <c r="H12" i="17"/>
  <c r="H8" i="17"/>
  <c r="H15" i="17"/>
  <c r="H11" i="17"/>
  <c r="H7" i="17"/>
  <c r="H14" i="17"/>
  <c r="H10" i="17"/>
  <c r="H6" i="17"/>
  <c r="H17" i="17"/>
  <c r="H13" i="17"/>
  <c r="H9" i="17"/>
  <c r="C18" i="17"/>
  <c r="M28" i="18" l="1"/>
  <c r="M8" i="18"/>
  <c r="E16" i="18"/>
  <c r="E30" i="16"/>
  <c r="H26" i="15"/>
  <c r="G30" i="15"/>
  <c r="E30" i="15"/>
  <c r="F26" i="15"/>
  <c r="M29" i="16"/>
  <c r="M30" i="16" s="1"/>
  <c r="N29" i="15"/>
  <c r="N34" i="15"/>
  <c r="N37" i="15"/>
  <c r="N7" i="15"/>
  <c r="N23" i="15"/>
  <c r="N38" i="15"/>
  <c r="N25" i="15"/>
  <c r="E9" i="16"/>
  <c r="N6" i="15"/>
  <c r="M8" i="15"/>
  <c r="N4" i="15"/>
  <c r="I9" i="17"/>
  <c r="H18" i="17"/>
  <c r="J53" i="1"/>
  <c r="J49" i="1"/>
  <c r="C53" i="1"/>
  <c r="F30" i="15" l="1"/>
  <c r="M17" i="16"/>
  <c r="E35" i="15"/>
  <c r="H30" i="15"/>
  <c r="G35" i="15"/>
  <c r="H35" i="15" s="1"/>
  <c r="E29" i="18"/>
  <c r="E30" i="18" s="1"/>
  <c r="M16" i="18"/>
  <c r="M36" i="18"/>
  <c r="E10" i="16"/>
  <c r="E9" i="18"/>
  <c r="N8" i="15"/>
  <c r="M26" i="15"/>
  <c r="D7" i="17"/>
  <c r="K7" i="17" s="1"/>
  <c r="L7" i="17" s="1"/>
  <c r="D8" i="17"/>
  <c r="K8" i="17" s="1"/>
  <c r="L8" i="17" s="1"/>
  <c r="D6" i="17"/>
  <c r="D12" i="17"/>
  <c r="D16" i="17"/>
  <c r="K16" i="17" s="1"/>
  <c r="L16" i="17" s="1"/>
  <c r="D9" i="17"/>
  <c r="D13" i="17"/>
  <c r="K13" i="17" s="1"/>
  <c r="L13" i="17" s="1"/>
  <c r="D17" i="17"/>
  <c r="K17" i="17" s="1"/>
  <c r="L17" i="17" s="1"/>
  <c r="D10" i="17"/>
  <c r="K10" i="17" s="1"/>
  <c r="L10" i="17" s="1"/>
  <c r="D14" i="17"/>
  <c r="K14" i="17" s="1"/>
  <c r="L14" i="17" s="1"/>
  <c r="D11" i="17"/>
  <c r="K11" i="17" s="1"/>
  <c r="L11" i="17" s="1"/>
  <c r="D15" i="17"/>
  <c r="C5" i="14"/>
  <c r="I10" i="17"/>
  <c r="M9" i="18" l="1"/>
  <c r="M29" i="18"/>
  <c r="E10" i="18"/>
  <c r="M30" i="15"/>
  <c r="N26" i="15"/>
  <c r="F8" i="17"/>
  <c r="K6" i="17"/>
  <c r="D18" i="17"/>
  <c r="D19" i="17" s="1"/>
  <c r="E6" i="17"/>
  <c r="F11" i="17"/>
  <c r="K9" i="17"/>
  <c r="L9" i="17" s="1"/>
  <c r="F17" i="17"/>
  <c r="K15" i="17"/>
  <c r="L15" i="17" s="1"/>
  <c r="F14" i="17"/>
  <c r="K12" i="17"/>
  <c r="L12" i="17" s="1"/>
  <c r="I11" i="17"/>
  <c r="C49" i="1"/>
  <c r="N30" i="15" l="1"/>
  <c r="M35" i="15"/>
  <c r="M30" i="18"/>
  <c r="M10" i="18"/>
  <c r="D27" i="16"/>
  <c r="L27" i="16"/>
  <c r="R27" i="16" s="1"/>
  <c r="L7" i="16"/>
  <c r="R7" i="16" s="1"/>
  <c r="M6" i="17"/>
  <c r="N6" i="17" s="1"/>
  <c r="E7" i="17"/>
  <c r="K5" i="14"/>
  <c r="L6" i="17"/>
  <c r="K18" i="17"/>
  <c r="L18" i="17" s="1"/>
  <c r="J5" i="14"/>
  <c r="H5" i="14"/>
  <c r="G5" i="14"/>
  <c r="D7" i="16"/>
  <c r="I12" i="17"/>
  <c r="N35" i="15" l="1"/>
  <c r="M39" i="15"/>
  <c r="N39" i="15" s="1"/>
  <c r="O27" i="16"/>
  <c r="P27" i="16" s="1"/>
  <c r="J27" i="16"/>
  <c r="D27" i="18"/>
  <c r="G27" i="16"/>
  <c r="H27" i="16" s="1"/>
  <c r="D7" i="18"/>
  <c r="O7" i="16"/>
  <c r="P7" i="16" s="1"/>
  <c r="I5" i="14"/>
  <c r="E8" i="17"/>
  <c r="M7" i="17"/>
  <c r="N7" i="17" s="1"/>
  <c r="J7" i="16"/>
  <c r="G7" i="16"/>
  <c r="L5" i="14"/>
  <c r="I13" i="17"/>
  <c r="L7" i="18" l="1"/>
  <c r="J7" i="18"/>
  <c r="G7" i="18"/>
  <c r="H7" i="18" s="1"/>
  <c r="L27" i="18"/>
  <c r="G27" i="18"/>
  <c r="H27" i="18" s="1"/>
  <c r="J27" i="18"/>
  <c r="M5" i="14"/>
  <c r="E9" i="17"/>
  <c r="M8" i="17"/>
  <c r="N8" i="17" s="1"/>
  <c r="I14" i="17"/>
  <c r="O27" i="18" l="1"/>
  <c r="P27" i="18" s="1"/>
  <c r="R27" i="18"/>
  <c r="O7" i="18"/>
  <c r="P7" i="18" s="1"/>
  <c r="R7" i="18"/>
  <c r="E10" i="17"/>
  <c r="M9" i="17"/>
  <c r="N9" i="17" s="1"/>
  <c r="I15" i="17"/>
  <c r="N31" i="1"/>
  <c r="O31" i="1" s="1"/>
  <c r="N30" i="1"/>
  <c r="O30" i="1" s="1"/>
  <c r="D33" i="14"/>
  <c r="M10" i="17" l="1"/>
  <c r="N10" i="17" s="1"/>
  <c r="E11" i="17"/>
  <c r="I16" i="17"/>
  <c r="G31" i="1"/>
  <c r="H31" i="1" s="1"/>
  <c r="G30" i="1"/>
  <c r="H30" i="1" s="1"/>
  <c r="G8" i="1" l="1"/>
  <c r="E12" i="17"/>
  <c r="M11" i="17"/>
  <c r="N11" i="17" s="1"/>
  <c r="I17" i="17"/>
  <c r="H8" i="1" l="1"/>
  <c r="M12" i="17"/>
  <c r="N12" i="17" s="1"/>
  <c r="E13" i="17"/>
  <c r="E14" i="17" l="1"/>
  <c r="M13" i="17"/>
  <c r="N13" i="17" s="1"/>
  <c r="E15" i="17" l="1"/>
  <c r="M14" i="17"/>
  <c r="N14" i="17" s="1"/>
  <c r="K38" i="15"/>
  <c r="L38" i="15" s="1"/>
  <c r="L34" i="15"/>
  <c r="L33" i="15"/>
  <c r="L29" i="15"/>
  <c r="L28" i="15"/>
  <c r="K25" i="15"/>
  <c r="K26" i="15" s="1"/>
  <c r="M33" i="16" s="1"/>
  <c r="L24" i="15"/>
  <c r="L23" i="15"/>
  <c r="L22" i="15"/>
  <c r="L21" i="15"/>
  <c r="L20" i="15"/>
  <c r="L19" i="15"/>
  <c r="L18" i="15"/>
  <c r="L17" i="15"/>
  <c r="L16" i="15"/>
  <c r="L15" i="15"/>
  <c r="L14" i="15"/>
  <c r="L13" i="15"/>
  <c r="L12" i="15"/>
  <c r="L11" i="15"/>
  <c r="L10" i="15"/>
  <c r="L9" i="15"/>
  <c r="L8" i="15"/>
  <c r="I38" i="15"/>
  <c r="J38" i="15" s="1"/>
  <c r="J34" i="15"/>
  <c r="J33" i="15"/>
  <c r="J29" i="15"/>
  <c r="J28" i="15"/>
  <c r="I25" i="15"/>
  <c r="I26" i="15" s="1"/>
  <c r="E33" i="16" s="1"/>
  <c r="J24" i="15"/>
  <c r="J23" i="15"/>
  <c r="J22" i="15"/>
  <c r="J21" i="15"/>
  <c r="J20" i="15"/>
  <c r="J19" i="15"/>
  <c r="J18" i="15"/>
  <c r="J17" i="15"/>
  <c r="J16" i="15"/>
  <c r="J15" i="15"/>
  <c r="J14" i="15"/>
  <c r="J13" i="15"/>
  <c r="J12" i="15"/>
  <c r="J11" i="15"/>
  <c r="J10" i="15"/>
  <c r="J9" i="15"/>
  <c r="E38" i="15"/>
  <c r="F38" i="15" s="1"/>
  <c r="F34" i="15"/>
  <c r="F33" i="15"/>
  <c r="F29" i="15"/>
  <c r="F28" i="15"/>
  <c r="M11" i="16"/>
  <c r="M12" i="16" s="1"/>
  <c r="F24" i="15"/>
  <c r="F23" i="15"/>
  <c r="F22" i="15"/>
  <c r="F21" i="15"/>
  <c r="F20" i="15"/>
  <c r="F19" i="15"/>
  <c r="F18" i="15"/>
  <c r="F17" i="15"/>
  <c r="F16" i="15"/>
  <c r="F15" i="15"/>
  <c r="F14" i="15"/>
  <c r="F13" i="15"/>
  <c r="F12" i="15"/>
  <c r="F11" i="15"/>
  <c r="F10" i="15"/>
  <c r="F9" i="15"/>
  <c r="F8" i="15"/>
  <c r="F4" i="15"/>
  <c r="D34" i="15"/>
  <c r="D29" i="15"/>
  <c r="D28" i="15"/>
  <c r="D23" i="15"/>
  <c r="D21" i="15"/>
  <c r="D19" i="15"/>
  <c r="D18" i="15"/>
  <c r="D17" i="15"/>
  <c r="D16" i="15"/>
  <c r="D15" i="15"/>
  <c r="D14" i="15"/>
  <c r="D13" i="15"/>
  <c r="D12" i="15"/>
  <c r="D11" i="15"/>
  <c r="D10" i="15"/>
  <c r="H9" i="15"/>
  <c r="D9" i="15"/>
  <c r="E33" i="18" l="1"/>
  <c r="E34" i="18" s="1"/>
  <c r="K30" i="15"/>
  <c r="L26" i="15"/>
  <c r="I30" i="15"/>
  <c r="J26" i="15"/>
  <c r="M31" i="16"/>
  <c r="M32" i="16" s="1"/>
  <c r="E31" i="16"/>
  <c r="F25" i="15"/>
  <c r="E16" i="17"/>
  <c r="M15" i="17"/>
  <c r="N15" i="17" s="1"/>
  <c r="J4" i="15"/>
  <c r="J8" i="15"/>
  <c r="J25" i="15"/>
  <c r="L4" i="15"/>
  <c r="L25" i="15"/>
  <c r="D8" i="15"/>
  <c r="D4" i="15"/>
  <c r="D22" i="15"/>
  <c r="D24" i="15"/>
  <c r="H19" i="15"/>
  <c r="D20" i="15"/>
  <c r="C25" i="15"/>
  <c r="C26" i="15" s="1"/>
  <c r="E13" i="16" s="1"/>
  <c r="E13" i="18" s="1"/>
  <c r="H29" i="15"/>
  <c r="D33" i="15"/>
  <c r="H10" i="15"/>
  <c r="H16" i="15"/>
  <c r="H28" i="15"/>
  <c r="H20" i="15"/>
  <c r="H8" i="15"/>
  <c r="H14" i="15"/>
  <c r="H22" i="15"/>
  <c r="H18" i="15"/>
  <c r="H33" i="15"/>
  <c r="H24" i="15"/>
  <c r="C38" i="15"/>
  <c r="D38" i="15" s="1"/>
  <c r="M13" i="18" l="1"/>
  <c r="M14" i="18" s="1"/>
  <c r="M33" i="18"/>
  <c r="M34" i="18" s="1"/>
  <c r="E14" i="18"/>
  <c r="L30" i="15"/>
  <c r="K35" i="15"/>
  <c r="L35" i="15" s="1"/>
  <c r="M37" i="16"/>
  <c r="M38" i="16" s="1"/>
  <c r="J30" i="15"/>
  <c r="I35" i="15"/>
  <c r="E37" i="16"/>
  <c r="E32" i="16"/>
  <c r="E31" i="18"/>
  <c r="C30" i="15"/>
  <c r="D26" i="15"/>
  <c r="M39" i="16"/>
  <c r="E17" i="17"/>
  <c r="M17" i="17" s="1"/>
  <c r="N17" i="17" s="1"/>
  <c r="M16" i="17"/>
  <c r="N16" i="17" s="1"/>
  <c r="E11" i="16"/>
  <c r="H25" i="15"/>
  <c r="D25" i="15"/>
  <c r="H12" i="15"/>
  <c r="H34" i="15"/>
  <c r="H37" i="15"/>
  <c r="G38" i="15"/>
  <c r="H38" i="15" s="1"/>
  <c r="H15" i="15"/>
  <c r="H17" i="15"/>
  <c r="H21" i="15"/>
  <c r="H11" i="15"/>
  <c r="H13" i="15"/>
  <c r="H23" i="15"/>
  <c r="K39" i="15" l="1"/>
  <c r="L39" i="15" s="1"/>
  <c r="E37" i="18"/>
  <c r="E38" i="18" s="1"/>
  <c r="D30" i="15"/>
  <c r="C35" i="15"/>
  <c r="D35" i="15" s="1"/>
  <c r="E17" i="16"/>
  <c r="E17" i="18" s="1"/>
  <c r="E12" i="16"/>
  <c r="E11" i="18"/>
  <c r="E32" i="18"/>
  <c r="M19" i="16"/>
  <c r="M40" i="16"/>
  <c r="E39" i="16"/>
  <c r="E39" i="18" s="1"/>
  <c r="E19" i="16"/>
  <c r="M34" i="16"/>
  <c r="M41" i="16"/>
  <c r="M42" i="16" s="1"/>
  <c r="J35" i="15"/>
  <c r="F35" i="15"/>
  <c r="I39" i="15"/>
  <c r="E39" i="15"/>
  <c r="O25" i="15"/>
  <c r="O38" i="15"/>
  <c r="H4" i="15"/>
  <c r="E18" i="16" l="1"/>
  <c r="M17" i="18"/>
  <c r="M18" i="18" s="1"/>
  <c r="M37" i="18"/>
  <c r="M38" i="18" s="1"/>
  <c r="E18" i="18"/>
  <c r="E40" i="18"/>
  <c r="M11" i="18"/>
  <c r="M31" i="18"/>
  <c r="E12" i="18"/>
  <c r="E19" i="18"/>
  <c r="O26" i="15"/>
  <c r="O30" i="15" s="1"/>
  <c r="O35" i="15" s="1"/>
  <c r="O39" i="15" s="1"/>
  <c r="E14" i="16"/>
  <c r="M20" i="16"/>
  <c r="E20" i="16"/>
  <c r="E34" i="16"/>
  <c r="E40" i="16"/>
  <c r="M14" i="16"/>
  <c r="M18" i="16"/>
  <c r="E38" i="16"/>
  <c r="J39" i="15"/>
  <c r="E41" i="16"/>
  <c r="E41" i="18" s="1"/>
  <c r="F39" i="15"/>
  <c r="M21" i="16"/>
  <c r="M22" i="16" s="1"/>
  <c r="C39" i="15"/>
  <c r="G39" i="15"/>
  <c r="H39" i="15" s="1"/>
  <c r="M12" i="18" l="1"/>
  <c r="E42" i="18"/>
  <c r="M19" i="18"/>
  <c r="M39" i="18"/>
  <c r="E20" i="18"/>
  <c r="M32" i="18"/>
  <c r="E42" i="16"/>
  <c r="D39" i="15"/>
  <c r="E21" i="16"/>
  <c r="E22" i="16" l="1"/>
  <c r="E21" i="18"/>
  <c r="M40" i="18"/>
  <c r="M20" i="18"/>
  <c r="C8" i="14"/>
  <c r="C11" i="14"/>
  <c r="C13" i="14"/>
  <c r="C14" i="14"/>
  <c r="C15" i="14"/>
  <c r="C16" i="14"/>
  <c r="C17" i="14"/>
  <c r="C18" i="14"/>
  <c r="C19" i="14"/>
  <c r="C20" i="14"/>
  <c r="C22" i="14"/>
  <c r="C23" i="14"/>
  <c r="D14" i="14"/>
  <c r="C36" i="14"/>
  <c r="C32" i="14"/>
  <c r="C35" i="14"/>
  <c r="D8" i="14"/>
  <c r="D16" i="14"/>
  <c r="D18" i="14"/>
  <c r="D19" i="14"/>
  <c r="D22" i="14"/>
  <c r="D23" i="14"/>
  <c r="D32" i="14"/>
  <c r="Q14" i="1"/>
  <c r="N18" i="1"/>
  <c r="E30" i="14" s="1"/>
  <c r="G18" i="1"/>
  <c r="Q31" i="1"/>
  <c r="Q30" i="1"/>
  <c r="Q18" i="1"/>
  <c r="D35" i="14"/>
  <c r="N14" i="1"/>
  <c r="E26" i="14" s="1"/>
  <c r="G14" i="1"/>
  <c r="M21" i="18" l="1"/>
  <c r="M41" i="18"/>
  <c r="E22" i="18"/>
  <c r="O18" i="1"/>
  <c r="O14" i="1"/>
  <c r="E32" i="14"/>
  <c r="E5" i="14"/>
  <c r="Q19" i="1"/>
  <c r="C12" i="14"/>
  <c r="E16" i="14"/>
  <c r="D36" i="14"/>
  <c r="R30" i="1"/>
  <c r="G19" i="1"/>
  <c r="C38" i="1" s="1"/>
  <c r="E19" i="14"/>
  <c r="E8" i="14"/>
  <c r="N19" i="1"/>
  <c r="R18" i="1"/>
  <c r="D15" i="14"/>
  <c r="C21" i="14"/>
  <c r="R31" i="1"/>
  <c r="C10" i="14"/>
  <c r="D17" i="14"/>
  <c r="D20" i="14"/>
  <c r="E18" i="14"/>
  <c r="E35" i="14"/>
  <c r="D38" i="1" l="1"/>
  <c r="C48" i="1"/>
  <c r="C39" i="1"/>
  <c r="C43" i="1"/>
  <c r="M22" i="18"/>
  <c r="M42" i="18"/>
  <c r="O19" i="1"/>
  <c r="E31" i="14"/>
  <c r="E23" i="14"/>
  <c r="E22" i="14"/>
  <c r="C9" i="14"/>
  <c r="C37" i="14"/>
  <c r="E14" i="14"/>
  <c r="Q25" i="1"/>
  <c r="E36" i="14"/>
  <c r="D21" i="14"/>
  <c r="C24" i="14"/>
  <c r="E20" i="14"/>
  <c r="E17" i="14"/>
  <c r="R14" i="1"/>
  <c r="E15" i="14"/>
  <c r="C44" i="1" l="1"/>
  <c r="C52" i="1"/>
  <c r="D43" i="1"/>
  <c r="D9" i="14"/>
  <c r="P7" i="17"/>
  <c r="P11" i="17"/>
  <c r="P15" i="17"/>
  <c r="P8" i="17"/>
  <c r="P12" i="17"/>
  <c r="P16" i="17"/>
  <c r="P9" i="17"/>
  <c r="P13" i="17"/>
  <c r="P17" i="17"/>
  <c r="P10" i="17"/>
  <c r="P14" i="17"/>
  <c r="P6" i="17"/>
  <c r="C6" i="14"/>
  <c r="E6" i="14" s="1"/>
  <c r="F31" i="14" s="1"/>
  <c r="D42" i="1"/>
  <c r="C13" i="1"/>
  <c r="J13" i="1"/>
  <c r="K13" i="1" s="1"/>
  <c r="E33" i="14"/>
  <c r="Q8" i="1"/>
  <c r="Q10" i="1"/>
  <c r="E21" i="14"/>
  <c r="F15" i="14" l="1"/>
  <c r="F30" i="14"/>
  <c r="K16" i="1"/>
  <c r="Q12" i="1"/>
  <c r="F26" i="14"/>
  <c r="F22" i="14"/>
  <c r="F8" i="14"/>
  <c r="F19" i="14"/>
  <c r="F20" i="14"/>
  <c r="F21" i="14"/>
  <c r="F17" i="14"/>
  <c r="F16" i="14"/>
  <c r="F23" i="14"/>
  <c r="F18" i="14"/>
  <c r="F14" i="14"/>
  <c r="E9" i="14"/>
  <c r="F9" i="14" s="1"/>
  <c r="Q17" i="17"/>
  <c r="Q14" i="17"/>
  <c r="F5" i="14"/>
  <c r="F35" i="14"/>
  <c r="F36" i="14"/>
  <c r="F32" i="14"/>
  <c r="F6" i="14"/>
  <c r="Q11" i="17"/>
  <c r="F33" i="14"/>
  <c r="Q8" i="17"/>
  <c r="D8" i="16" s="1"/>
  <c r="P18" i="17"/>
  <c r="D13" i="1"/>
  <c r="C17" i="1"/>
  <c r="C22" i="1" s="1"/>
  <c r="Q13" i="1"/>
  <c r="C7" i="14"/>
  <c r="C25" i="14" s="1"/>
  <c r="Q11" i="1"/>
  <c r="D17" i="1" l="1"/>
  <c r="D20" i="1"/>
  <c r="D21" i="1"/>
  <c r="Q16" i="1"/>
  <c r="Q15" i="1"/>
  <c r="N9" i="1"/>
  <c r="J38" i="1" s="1"/>
  <c r="Q9" i="1"/>
  <c r="J6" i="14"/>
  <c r="D28" i="16"/>
  <c r="G8" i="16"/>
  <c r="H8" i="16" s="1"/>
  <c r="K6" i="14"/>
  <c r="L28" i="16"/>
  <c r="O28" i="16" s="1"/>
  <c r="P28" i="16" s="1"/>
  <c r="H6" i="14"/>
  <c r="L8" i="16"/>
  <c r="O8" i="16" s="1"/>
  <c r="P8" i="16" s="1"/>
  <c r="G6" i="14"/>
  <c r="Q18" i="17"/>
  <c r="E7" i="14"/>
  <c r="C50" i="1"/>
  <c r="C54" i="1"/>
  <c r="D11" i="14"/>
  <c r="D12" i="14"/>
  <c r="D13" i="14"/>
  <c r="D10" i="14"/>
  <c r="H20" i="14" l="1"/>
  <c r="H16" i="14"/>
  <c r="H23" i="14"/>
  <c r="H19" i="14"/>
  <c r="H15" i="14"/>
  <c r="H22" i="14"/>
  <c r="H18" i="14"/>
  <c r="H14" i="14"/>
  <c r="H21" i="14"/>
  <c r="H17" i="14"/>
  <c r="H33" i="14"/>
  <c r="H32" i="14"/>
  <c r="H31" i="14"/>
  <c r="H26" i="14"/>
  <c r="H30" i="14"/>
  <c r="H9" i="14"/>
  <c r="H8" i="14"/>
  <c r="J23" i="14"/>
  <c r="J19" i="14"/>
  <c r="J15" i="14"/>
  <c r="J22" i="14"/>
  <c r="J18" i="14"/>
  <c r="J14" i="14"/>
  <c r="J21" i="14"/>
  <c r="J17" i="14"/>
  <c r="J20" i="14"/>
  <c r="J16" i="14"/>
  <c r="J33" i="14"/>
  <c r="J32" i="14"/>
  <c r="J31" i="14"/>
  <c r="J9" i="14"/>
  <c r="J8" i="14"/>
  <c r="J30" i="14"/>
  <c r="J26" i="14"/>
  <c r="G22" i="14"/>
  <c r="G18" i="14"/>
  <c r="G14" i="14"/>
  <c r="G21" i="14"/>
  <c r="G17" i="14"/>
  <c r="G20" i="14"/>
  <c r="G16" i="14"/>
  <c r="G23" i="14"/>
  <c r="G19" i="14"/>
  <c r="G15" i="14"/>
  <c r="G33" i="14"/>
  <c r="G9" i="14"/>
  <c r="G8" i="14"/>
  <c r="G32" i="14"/>
  <c r="G26" i="14"/>
  <c r="G31" i="14"/>
  <c r="G30" i="14"/>
  <c r="K22" i="14"/>
  <c r="K18" i="14"/>
  <c r="K14" i="14"/>
  <c r="K21" i="14"/>
  <c r="K17" i="14"/>
  <c r="K20" i="14"/>
  <c r="K16" i="14"/>
  <c r="K23" i="14"/>
  <c r="K19" i="14"/>
  <c r="K15" i="14"/>
  <c r="K33" i="14"/>
  <c r="K26" i="14"/>
  <c r="K32" i="14"/>
  <c r="K9" i="14"/>
  <c r="K8" i="14"/>
  <c r="K31" i="14"/>
  <c r="K30" i="14"/>
  <c r="K38" i="1"/>
  <c r="J43" i="1"/>
  <c r="J39" i="1"/>
  <c r="J48" i="1"/>
  <c r="D28" i="18"/>
  <c r="G28" i="18" s="1"/>
  <c r="H28" i="18" s="1"/>
  <c r="D8" i="18"/>
  <c r="D39" i="1"/>
  <c r="C40" i="1" s="1"/>
  <c r="D50" i="1"/>
  <c r="C26" i="1"/>
  <c r="D22" i="1"/>
  <c r="O9" i="1"/>
  <c r="L6" i="14"/>
  <c r="G28" i="16"/>
  <c r="H28" i="16" s="1"/>
  <c r="I6" i="14"/>
  <c r="F7" i="14"/>
  <c r="J7" i="14" s="1"/>
  <c r="F26" i="1"/>
  <c r="D24" i="14"/>
  <c r="H7" i="14" l="1"/>
  <c r="K7" i="14"/>
  <c r="L7" i="14" s="1"/>
  <c r="L32" i="14"/>
  <c r="L33" i="14"/>
  <c r="G7" i="14"/>
  <c r="L22" i="14"/>
  <c r="J44" i="1"/>
  <c r="J52" i="1"/>
  <c r="D40" i="1"/>
  <c r="L28" i="18"/>
  <c r="L8" i="18"/>
  <c r="G8" i="18"/>
  <c r="H8" i="18" s="1"/>
  <c r="D44" i="1"/>
  <c r="I9" i="14"/>
  <c r="L30" i="14"/>
  <c r="I30" i="14"/>
  <c r="D54" i="1"/>
  <c r="D26" i="1"/>
  <c r="C33" i="1"/>
  <c r="D33" i="1" s="1"/>
  <c r="O20" i="1"/>
  <c r="L21" i="14"/>
  <c r="I32" i="14"/>
  <c r="I26" i="14"/>
  <c r="M6" i="14"/>
  <c r="N6" i="14" s="1"/>
  <c r="L9" i="14"/>
  <c r="L8" i="14"/>
  <c r="I14" i="14"/>
  <c r="I22" i="14"/>
  <c r="M22" i="14" s="1"/>
  <c r="N22" i="14" s="1"/>
  <c r="L16" i="14"/>
  <c r="I21" i="14"/>
  <c r="I20" i="14"/>
  <c r="E13" i="14"/>
  <c r="F13" i="14" s="1"/>
  <c r="E12" i="14"/>
  <c r="F12" i="14" s="1"/>
  <c r="E11" i="14"/>
  <c r="F11" i="14" s="1"/>
  <c r="E10" i="14"/>
  <c r="F10" i="14" s="1"/>
  <c r="I17" i="14"/>
  <c r="I18" i="14"/>
  <c r="L26" i="14"/>
  <c r="L17" i="14"/>
  <c r="I8" i="14"/>
  <c r="I15" i="14"/>
  <c r="I23" i="14"/>
  <c r="L20" i="14"/>
  <c r="L14" i="14"/>
  <c r="L18" i="14"/>
  <c r="I16" i="14"/>
  <c r="I19" i="14"/>
  <c r="L19" i="14"/>
  <c r="L15" i="14"/>
  <c r="L23" i="14"/>
  <c r="I33" i="14"/>
  <c r="D9" i="16"/>
  <c r="E24" i="14"/>
  <c r="F24" i="14" s="1"/>
  <c r="K24" i="14" l="1"/>
  <c r="J24" i="14"/>
  <c r="H24" i="14"/>
  <c r="G24" i="14"/>
  <c r="G35" i="14" s="1"/>
  <c r="J12" i="14"/>
  <c r="H12" i="14"/>
  <c r="G12" i="14"/>
  <c r="K12" i="14"/>
  <c r="H13" i="14"/>
  <c r="G13" i="14"/>
  <c r="K13" i="14"/>
  <c r="J13" i="14"/>
  <c r="H10" i="14"/>
  <c r="G10" i="14"/>
  <c r="J10" i="14"/>
  <c r="K10" i="14"/>
  <c r="G11" i="14"/>
  <c r="J11" i="14"/>
  <c r="K11" i="14"/>
  <c r="H11" i="14"/>
  <c r="C45" i="1"/>
  <c r="D45" i="1" s="1"/>
  <c r="M8" i="14"/>
  <c r="N8" i="14" s="1"/>
  <c r="O8" i="18"/>
  <c r="P8" i="18" s="1"/>
  <c r="O28" i="18"/>
  <c r="P28" i="18" s="1"/>
  <c r="M33" i="14"/>
  <c r="M9" i="14"/>
  <c r="N9" i="14" s="1"/>
  <c r="I7" i="14"/>
  <c r="M30" i="14"/>
  <c r="D10" i="16"/>
  <c r="J10" i="16" s="1"/>
  <c r="J9" i="16"/>
  <c r="M21" i="14"/>
  <c r="N21" i="14" s="1"/>
  <c r="C35" i="1"/>
  <c r="D35" i="1" s="1"/>
  <c r="O21" i="1"/>
  <c r="M32" i="14"/>
  <c r="M26" i="14"/>
  <c r="N26" i="14" s="1"/>
  <c r="M14" i="14"/>
  <c r="N14" i="14" s="1"/>
  <c r="M20" i="14"/>
  <c r="N20" i="14" s="1"/>
  <c r="M16" i="14"/>
  <c r="N16" i="14" s="1"/>
  <c r="M18" i="14"/>
  <c r="N18" i="14" s="1"/>
  <c r="M23" i="14"/>
  <c r="N23" i="14" s="1"/>
  <c r="M15" i="14"/>
  <c r="N15" i="14" s="1"/>
  <c r="M19" i="14"/>
  <c r="N19" i="14" s="1"/>
  <c r="M17" i="14"/>
  <c r="N17" i="14" s="1"/>
  <c r="L29" i="16"/>
  <c r="D29" i="16"/>
  <c r="L9" i="16"/>
  <c r="R9" i="16" s="1"/>
  <c r="G9" i="16"/>
  <c r="C28" i="14"/>
  <c r="C27" i="14"/>
  <c r="I13" i="14" l="1"/>
  <c r="D11" i="16"/>
  <c r="G25" i="14"/>
  <c r="K25" i="14"/>
  <c r="K35" i="14"/>
  <c r="H25" i="14"/>
  <c r="H35" i="14"/>
  <c r="I35" i="14" s="1"/>
  <c r="J25" i="14"/>
  <c r="L24" i="14"/>
  <c r="J35" i="14"/>
  <c r="D9" i="18"/>
  <c r="D29" i="18"/>
  <c r="C29" i="14"/>
  <c r="C34" i="14" s="1"/>
  <c r="D13" i="16"/>
  <c r="D30" i="16"/>
  <c r="J30" i="16" s="1"/>
  <c r="J29" i="16"/>
  <c r="L30" i="16"/>
  <c r="R30" i="16" s="1"/>
  <c r="R29" i="16"/>
  <c r="N30" i="14"/>
  <c r="D31" i="16"/>
  <c r="L11" i="14"/>
  <c r="L13" i="14"/>
  <c r="M13" i="14" s="1"/>
  <c r="N13" i="14" s="1"/>
  <c r="I11" i="14"/>
  <c r="I12" i="14"/>
  <c r="L12" i="14"/>
  <c r="L10" i="14"/>
  <c r="I10" i="14"/>
  <c r="L10" i="16"/>
  <c r="R10" i="16" s="1"/>
  <c r="G29" i="16"/>
  <c r="H29" i="16" s="1"/>
  <c r="M7" i="14"/>
  <c r="O9" i="16"/>
  <c r="P9" i="16" s="1"/>
  <c r="O29" i="16"/>
  <c r="P29" i="16" s="1"/>
  <c r="L31" i="16"/>
  <c r="L11" i="16"/>
  <c r="D11" i="18" s="1"/>
  <c r="G10" i="16"/>
  <c r="G11" i="16"/>
  <c r="H11" i="16" s="1"/>
  <c r="I24" i="14"/>
  <c r="J17" i="1"/>
  <c r="D28" i="14"/>
  <c r="D12" i="16" l="1"/>
  <c r="J12" i="16" s="1"/>
  <c r="J11" i="16"/>
  <c r="L35" i="14"/>
  <c r="M35" i="14" s="1"/>
  <c r="G31" i="16"/>
  <c r="H31" i="16" s="1"/>
  <c r="D31" i="18"/>
  <c r="J13" i="16"/>
  <c r="J29" i="18"/>
  <c r="G29" i="18"/>
  <c r="H29" i="18" s="1"/>
  <c r="D30" i="18"/>
  <c r="L11" i="18"/>
  <c r="G11" i="18"/>
  <c r="H11" i="18" s="1"/>
  <c r="D12" i="18"/>
  <c r="L29" i="18"/>
  <c r="L9" i="18"/>
  <c r="G9" i="18"/>
  <c r="H9" i="18" s="1"/>
  <c r="D10" i="18"/>
  <c r="D32" i="16"/>
  <c r="J32" i="16" s="1"/>
  <c r="J31" i="16"/>
  <c r="D33" i="16"/>
  <c r="L33" i="16"/>
  <c r="R33" i="16" s="1"/>
  <c r="L32" i="16"/>
  <c r="R32" i="16" s="1"/>
  <c r="R31" i="16"/>
  <c r="L12" i="16"/>
  <c r="R12" i="16" s="1"/>
  <c r="R11" i="16"/>
  <c r="L13" i="16"/>
  <c r="R13" i="16" s="1"/>
  <c r="L25" i="14"/>
  <c r="I25" i="14"/>
  <c r="K17" i="1"/>
  <c r="J22" i="1"/>
  <c r="K22" i="1" s="1"/>
  <c r="K20" i="1"/>
  <c r="K21" i="1"/>
  <c r="M11" i="14"/>
  <c r="N11" i="14" s="1"/>
  <c r="M12" i="14"/>
  <c r="N12" i="14" s="1"/>
  <c r="M10" i="14"/>
  <c r="N10" i="14" s="1"/>
  <c r="O10" i="16"/>
  <c r="P10" i="16" s="1"/>
  <c r="O30" i="16"/>
  <c r="P30" i="16" s="1"/>
  <c r="G30" i="16"/>
  <c r="H30" i="16" s="1"/>
  <c r="G12" i="16"/>
  <c r="O31" i="16"/>
  <c r="P31" i="16" s="1"/>
  <c r="G32" i="16"/>
  <c r="H32" i="16" s="1"/>
  <c r="O11" i="16"/>
  <c r="P11" i="16" s="1"/>
  <c r="M24" i="14"/>
  <c r="D27" i="14"/>
  <c r="Q17" i="1"/>
  <c r="E28" i="14"/>
  <c r="F28" i="14" s="1"/>
  <c r="C38" i="14"/>
  <c r="H12" i="16" l="1"/>
  <c r="G28" i="14"/>
  <c r="H28" i="14"/>
  <c r="J28" i="14"/>
  <c r="K28" i="14"/>
  <c r="D13" i="18"/>
  <c r="L13" i="18" s="1"/>
  <c r="J33" i="16"/>
  <c r="D33" i="18"/>
  <c r="G12" i="18"/>
  <c r="H12" i="18" s="1"/>
  <c r="O11" i="18"/>
  <c r="P11" i="18" s="1"/>
  <c r="R11" i="18"/>
  <c r="L12" i="18"/>
  <c r="G30" i="18"/>
  <c r="H30" i="18" s="1"/>
  <c r="J30" i="18"/>
  <c r="R9" i="18"/>
  <c r="O9" i="18"/>
  <c r="P9" i="18" s="1"/>
  <c r="L10" i="18"/>
  <c r="J31" i="18"/>
  <c r="G31" i="18"/>
  <c r="H31" i="18" s="1"/>
  <c r="D32" i="18"/>
  <c r="G10" i="18"/>
  <c r="H10" i="18" s="1"/>
  <c r="R29" i="18"/>
  <c r="O29" i="18"/>
  <c r="P29" i="18" s="1"/>
  <c r="L30" i="18"/>
  <c r="L31" i="18"/>
  <c r="M25" i="14"/>
  <c r="Q21" i="1"/>
  <c r="Q20" i="1"/>
  <c r="D15" i="16"/>
  <c r="O32" i="16"/>
  <c r="P32" i="16" s="1"/>
  <c r="O12" i="16"/>
  <c r="P12" i="16" s="1"/>
  <c r="L35" i="16"/>
  <c r="E27" i="14"/>
  <c r="F27" i="14" s="1"/>
  <c r="K42" i="1"/>
  <c r="Q22" i="1"/>
  <c r="J26" i="1"/>
  <c r="K26" i="1" s="1"/>
  <c r="L28" i="14" l="1"/>
  <c r="J27" i="14"/>
  <c r="K27" i="14"/>
  <c r="H27" i="14"/>
  <c r="G27" i="14"/>
  <c r="L33" i="18"/>
  <c r="O33" i="18" s="1"/>
  <c r="P33" i="18" s="1"/>
  <c r="D14" i="18"/>
  <c r="G14" i="18" s="1"/>
  <c r="H14" i="18" s="1"/>
  <c r="G13" i="18"/>
  <c r="H13" i="18" s="1"/>
  <c r="G32" i="18"/>
  <c r="H32" i="18" s="1"/>
  <c r="J32" i="18"/>
  <c r="O12" i="18"/>
  <c r="P12" i="18" s="1"/>
  <c r="R12" i="18"/>
  <c r="O31" i="18"/>
  <c r="P31" i="18" s="1"/>
  <c r="R31" i="18"/>
  <c r="L32" i="18"/>
  <c r="G33" i="18"/>
  <c r="H33" i="18" s="1"/>
  <c r="J33" i="18"/>
  <c r="D34" i="18"/>
  <c r="R30" i="18"/>
  <c r="O30" i="18"/>
  <c r="P30" i="18" s="1"/>
  <c r="O10" i="18"/>
  <c r="P10" i="18" s="1"/>
  <c r="R10" i="18"/>
  <c r="O13" i="18"/>
  <c r="P13" i="18" s="1"/>
  <c r="R13" i="18"/>
  <c r="L14" i="18"/>
  <c r="D16" i="16"/>
  <c r="J16" i="16" s="1"/>
  <c r="J15" i="16"/>
  <c r="L36" i="16"/>
  <c r="R36" i="16" s="1"/>
  <c r="R35" i="16"/>
  <c r="N25" i="14"/>
  <c r="Q28" i="1"/>
  <c r="I28" i="14"/>
  <c r="L15" i="16"/>
  <c r="D15" i="18" s="1"/>
  <c r="D35" i="16"/>
  <c r="D35" i="18" s="1"/>
  <c r="O35" i="16"/>
  <c r="P35" i="16" s="1"/>
  <c r="G15" i="16"/>
  <c r="H15" i="16" s="1"/>
  <c r="J50" i="1"/>
  <c r="K50" i="1" s="1"/>
  <c r="K43" i="1"/>
  <c r="Q26" i="1"/>
  <c r="H36" i="14" l="1"/>
  <c r="H37" i="14" s="1"/>
  <c r="H29" i="14"/>
  <c r="H34" i="14" s="1"/>
  <c r="K36" i="14"/>
  <c r="K37" i="14" s="1"/>
  <c r="K29" i="14"/>
  <c r="K34" i="14" s="1"/>
  <c r="L39" i="16" s="1"/>
  <c r="R39" i="16" s="1"/>
  <c r="L27" i="14"/>
  <c r="L29" i="14" s="1"/>
  <c r="J36" i="14"/>
  <c r="J29" i="14"/>
  <c r="J34" i="14" s="1"/>
  <c r="G36" i="14"/>
  <c r="G37" i="14" s="1"/>
  <c r="G29" i="14"/>
  <c r="G34" i="14" s="1"/>
  <c r="L34" i="18"/>
  <c r="R34" i="18" s="1"/>
  <c r="R33" i="18"/>
  <c r="L15" i="18"/>
  <c r="L35" i="18"/>
  <c r="G15" i="18"/>
  <c r="H15" i="18" s="1"/>
  <c r="D16" i="18"/>
  <c r="G34" i="18"/>
  <c r="H34" i="18" s="1"/>
  <c r="J34" i="18"/>
  <c r="O14" i="18"/>
  <c r="P14" i="18" s="1"/>
  <c r="R14" i="18"/>
  <c r="G35" i="18"/>
  <c r="H35" i="18" s="1"/>
  <c r="J35" i="18"/>
  <c r="D36" i="18"/>
  <c r="O32" i="18"/>
  <c r="P32" i="18" s="1"/>
  <c r="R32" i="18"/>
  <c r="K39" i="1"/>
  <c r="J40" i="1" s="1"/>
  <c r="G16" i="16"/>
  <c r="H16" i="16" s="1"/>
  <c r="D17" i="16"/>
  <c r="D19" i="16"/>
  <c r="D36" i="16"/>
  <c r="J36" i="16" s="1"/>
  <c r="J35" i="16"/>
  <c r="D37" i="16"/>
  <c r="D39" i="16"/>
  <c r="L16" i="16"/>
  <c r="R16" i="16" s="1"/>
  <c r="R15" i="16"/>
  <c r="L19" i="16"/>
  <c r="R19" i="16" s="1"/>
  <c r="L31" i="14"/>
  <c r="I31" i="14"/>
  <c r="Q27" i="1"/>
  <c r="J29" i="1"/>
  <c r="K29" i="1" s="1"/>
  <c r="L14" i="16"/>
  <c r="R14" i="16" s="1"/>
  <c r="M28" i="14"/>
  <c r="O36" i="16"/>
  <c r="P36" i="16" s="1"/>
  <c r="G35" i="16"/>
  <c r="H35" i="16" s="1"/>
  <c r="O15" i="16"/>
  <c r="P15" i="16" s="1"/>
  <c r="I27" i="14"/>
  <c r="I29" i="14" s="1"/>
  <c r="J54" i="1"/>
  <c r="K54" i="1" s="1"/>
  <c r="I36" i="14" l="1"/>
  <c r="L37" i="16"/>
  <c r="R37" i="16" s="1"/>
  <c r="L17" i="16"/>
  <c r="R17" i="16" s="1"/>
  <c r="H38" i="14"/>
  <c r="K38" i="14"/>
  <c r="L41" i="16" s="1"/>
  <c r="L36" i="14"/>
  <c r="M36" i="14" s="1"/>
  <c r="J37" i="14"/>
  <c r="J38" i="14" s="1"/>
  <c r="G38" i="14"/>
  <c r="L34" i="14"/>
  <c r="I34" i="14"/>
  <c r="O34" i="18"/>
  <c r="P34" i="18" s="1"/>
  <c r="D39" i="18"/>
  <c r="G39" i="18" s="1"/>
  <c r="H39" i="18" s="1"/>
  <c r="J19" i="16"/>
  <c r="D19" i="18"/>
  <c r="J37" i="16"/>
  <c r="J17" i="16"/>
  <c r="G36" i="18"/>
  <c r="H36" i="18" s="1"/>
  <c r="J36" i="18"/>
  <c r="O35" i="18"/>
  <c r="P35" i="18" s="1"/>
  <c r="R35" i="18"/>
  <c r="L36" i="18"/>
  <c r="G16" i="18"/>
  <c r="H16" i="18" s="1"/>
  <c r="O15" i="18"/>
  <c r="P15" i="18" s="1"/>
  <c r="R15" i="18"/>
  <c r="L16" i="18"/>
  <c r="K40" i="1"/>
  <c r="K44" i="1"/>
  <c r="D18" i="16"/>
  <c r="J18" i="16" s="1"/>
  <c r="O19" i="16"/>
  <c r="P19" i="16" s="1"/>
  <c r="L20" i="16"/>
  <c r="R20" i="16" s="1"/>
  <c r="L18" i="16"/>
  <c r="R18" i="16" s="1"/>
  <c r="D40" i="16"/>
  <c r="J40" i="16" s="1"/>
  <c r="J39" i="16"/>
  <c r="M31" i="14"/>
  <c r="D38" i="16"/>
  <c r="J38" i="16" s="1"/>
  <c r="G39" i="16"/>
  <c r="H39" i="16" s="1"/>
  <c r="D34" i="16"/>
  <c r="Q29" i="1"/>
  <c r="J33" i="1"/>
  <c r="K33" i="1" s="1"/>
  <c r="O13" i="16"/>
  <c r="P13" i="16" s="1"/>
  <c r="D20" i="16"/>
  <c r="J20" i="16" s="1"/>
  <c r="G19" i="16"/>
  <c r="H19" i="16" s="1"/>
  <c r="O14" i="16"/>
  <c r="P14" i="16" s="1"/>
  <c r="L40" i="16"/>
  <c r="R40" i="16" s="1"/>
  <c r="O39" i="16"/>
  <c r="P39" i="16" s="1"/>
  <c r="D14" i="16"/>
  <c r="J14" i="16" s="1"/>
  <c r="G13" i="16"/>
  <c r="H13" i="16" s="1"/>
  <c r="L34" i="16"/>
  <c r="R34" i="16" s="1"/>
  <c r="O33" i="16"/>
  <c r="P33" i="16" s="1"/>
  <c r="O17" i="16"/>
  <c r="O37" i="16"/>
  <c r="G36" i="16"/>
  <c r="H36" i="16" s="1"/>
  <c r="O16" i="16"/>
  <c r="P16" i="16" s="1"/>
  <c r="M27" i="14"/>
  <c r="L21" i="16"/>
  <c r="P37" i="16" l="1"/>
  <c r="P17" i="16"/>
  <c r="D37" i="18"/>
  <c r="D17" i="18"/>
  <c r="L38" i="16"/>
  <c r="R38" i="16" s="1"/>
  <c r="M29" i="14"/>
  <c r="M34" i="14" s="1"/>
  <c r="J45" i="1"/>
  <c r="K45" i="1" s="1"/>
  <c r="J39" i="18"/>
  <c r="D40" i="18"/>
  <c r="J40" i="18" s="1"/>
  <c r="O16" i="18"/>
  <c r="P16" i="18" s="1"/>
  <c r="R16" i="18"/>
  <c r="J37" i="18"/>
  <c r="G37" i="18"/>
  <c r="D38" i="18"/>
  <c r="O36" i="18"/>
  <c r="P36" i="18" s="1"/>
  <c r="R36" i="18"/>
  <c r="G17" i="18"/>
  <c r="D18" i="18"/>
  <c r="L19" i="18"/>
  <c r="L39" i="18"/>
  <c r="G19" i="18"/>
  <c r="H19" i="18" s="1"/>
  <c r="D20" i="18"/>
  <c r="G18" i="16"/>
  <c r="G40" i="16"/>
  <c r="H40" i="16" s="1"/>
  <c r="G34" i="16"/>
  <c r="H34" i="16" s="1"/>
  <c r="J34" i="16"/>
  <c r="O20" i="16"/>
  <c r="P20" i="16" s="1"/>
  <c r="L22" i="16"/>
  <c r="R22" i="16" s="1"/>
  <c r="R21" i="16"/>
  <c r="L42" i="16"/>
  <c r="R42" i="16" s="1"/>
  <c r="R41" i="16"/>
  <c r="N31" i="14"/>
  <c r="G37" i="16"/>
  <c r="H37" i="16" s="1"/>
  <c r="G33" i="16"/>
  <c r="H33" i="16" s="1"/>
  <c r="J35" i="1"/>
  <c r="K35" i="1" s="1"/>
  <c r="G14" i="16"/>
  <c r="H14" i="16" s="1"/>
  <c r="O40" i="16"/>
  <c r="P40" i="16" s="1"/>
  <c r="G20" i="16"/>
  <c r="H20" i="16" s="1"/>
  <c r="O34" i="16"/>
  <c r="P34" i="16" s="1"/>
  <c r="G38" i="16"/>
  <c r="H38" i="16" s="1"/>
  <c r="O38" i="16"/>
  <c r="P38" i="16" s="1"/>
  <c r="O21" i="16"/>
  <c r="P21" i="16" s="1"/>
  <c r="O41" i="16"/>
  <c r="P41" i="16" s="1"/>
  <c r="O18" i="16"/>
  <c r="P18" i="16" s="1"/>
  <c r="D41" i="16"/>
  <c r="D41" i="18" s="1"/>
  <c r="L37" i="14"/>
  <c r="L38" i="14" s="1"/>
  <c r="D21" i="16"/>
  <c r="D21" i="18" s="1"/>
  <c r="L37" i="18" l="1"/>
  <c r="H37" i="18"/>
  <c r="H17" i="18"/>
  <c r="L17" i="18"/>
  <c r="N29" i="14"/>
  <c r="G40" i="18"/>
  <c r="H40" i="18" s="1"/>
  <c r="J41" i="18"/>
  <c r="G41" i="18"/>
  <c r="H41" i="18" s="1"/>
  <c r="D42" i="18"/>
  <c r="R39" i="18"/>
  <c r="O39" i="18"/>
  <c r="P39" i="18" s="1"/>
  <c r="L40" i="18"/>
  <c r="G20" i="18"/>
  <c r="H20" i="18" s="1"/>
  <c r="O19" i="18"/>
  <c r="P19" i="18" s="1"/>
  <c r="R19" i="18"/>
  <c r="L20" i="18"/>
  <c r="R17" i="18"/>
  <c r="O17" i="18"/>
  <c r="L18" i="18"/>
  <c r="L41" i="18"/>
  <c r="L21" i="18"/>
  <c r="G21" i="18"/>
  <c r="H21" i="18" s="1"/>
  <c r="D22" i="18"/>
  <c r="G18" i="18"/>
  <c r="H18" i="18" s="1"/>
  <c r="R37" i="18"/>
  <c r="O37" i="18"/>
  <c r="P37" i="18" s="1"/>
  <c r="L38" i="18"/>
  <c r="J38" i="18"/>
  <c r="G38" i="18"/>
  <c r="H38" i="18" s="1"/>
  <c r="D42" i="16"/>
  <c r="J42" i="16" s="1"/>
  <c r="J41" i="16"/>
  <c r="D22" i="16"/>
  <c r="J22" i="16" s="1"/>
  <c r="J21" i="16"/>
  <c r="O42" i="16"/>
  <c r="P42" i="16" s="1"/>
  <c r="G41" i="16"/>
  <c r="H41" i="16" s="1"/>
  <c r="O22" i="16"/>
  <c r="P22" i="16" s="1"/>
  <c r="N5" i="14"/>
  <c r="H7" i="16"/>
  <c r="P17" i="18" l="1"/>
  <c r="R38" i="18"/>
  <c r="O38" i="18"/>
  <c r="P38" i="18" s="1"/>
  <c r="R21" i="18"/>
  <c r="O21" i="18"/>
  <c r="P21" i="18" s="1"/>
  <c r="L22" i="18"/>
  <c r="G22" i="18"/>
  <c r="H22" i="18" s="1"/>
  <c r="R41" i="18"/>
  <c r="O41" i="18"/>
  <c r="P41" i="18" s="1"/>
  <c r="L42" i="18"/>
  <c r="O20" i="18"/>
  <c r="P20" i="18" s="1"/>
  <c r="R20" i="18"/>
  <c r="G42" i="18"/>
  <c r="H42" i="18" s="1"/>
  <c r="J42" i="18"/>
  <c r="R18" i="18"/>
  <c r="O18" i="18"/>
  <c r="P18" i="18" s="1"/>
  <c r="R40" i="18"/>
  <c r="O40" i="18"/>
  <c r="P40" i="18" s="1"/>
  <c r="G42" i="16"/>
  <c r="H42" i="16" s="1"/>
  <c r="N32" i="14"/>
  <c r="N24" i="14"/>
  <c r="N33" i="14"/>
  <c r="N27" i="14"/>
  <c r="N28" i="14"/>
  <c r="R42" i="18" l="1"/>
  <c r="O42" i="18"/>
  <c r="P42" i="18" s="1"/>
  <c r="R22" i="18"/>
  <c r="O22" i="18"/>
  <c r="P22" i="18" s="1"/>
  <c r="N7" i="14"/>
  <c r="N34" i="14"/>
  <c r="G22" i="16" l="1"/>
  <c r="H9" i="16"/>
  <c r="G21" i="16" l="1"/>
  <c r="H21" i="16" s="1"/>
  <c r="G17" i="16"/>
  <c r="H17" i="16" s="1"/>
  <c r="H10" i="16"/>
  <c r="N36" i="14"/>
  <c r="I37" i="14"/>
  <c r="I38" i="14" s="1"/>
  <c r="N35" i="14"/>
  <c r="H22" i="16" l="1"/>
  <c r="H18" i="16"/>
  <c r="M37" i="14"/>
  <c r="N37" i="14" l="1"/>
  <c r="M38" i="14"/>
  <c r="N38" i="14" s="1"/>
</calcChain>
</file>

<file path=xl/comments1.xml><?xml version="1.0" encoding="utf-8"?>
<comments xmlns="http://schemas.openxmlformats.org/spreadsheetml/2006/main">
  <authors>
    <author>sokoa</author>
  </authors>
  <commentList>
    <comment ref="E9" authorId="0" shapeId="0">
      <text>
        <r>
          <rPr>
            <sz val="8"/>
            <color indexed="12"/>
            <rFont val="Tahoma"/>
            <family val="2"/>
          </rPr>
          <t>Exemple : X représentants par atelier ou par section x 20h/mois x 11 mois divisé par le nombre de productifs de l'atelier ou de la section</t>
        </r>
        <r>
          <rPr>
            <sz val="8"/>
            <color indexed="81"/>
            <rFont val="Tahoma"/>
            <family val="2"/>
          </rPr>
          <t xml:space="preserve">
</t>
        </r>
      </text>
    </comment>
    <comment ref="E10" authorId="0" shapeId="0">
      <text>
        <r>
          <rPr>
            <sz val="8"/>
            <color indexed="12"/>
            <rFont val="Tahoma"/>
            <family val="2"/>
          </rPr>
          <t xml:space="preserve">Exemple : estimation moyenne de 20 mn/jour sur 225 jours  =  225/3 = 75 heures </t>
        </r>
        <r>
          <rPr>
            <sz val="8"/>
            <color indexed="81"/>
            <rFont val="Tahoma"/>
            <family val="2"/>
          </rPr>
          <t xml:space="preserve">
</t>
        </r>
      </text>
    </comment>
    <comment ref="B19" authorId="0" shapeId="0">
      <text>
        <r>
          <rPr>
            <sz val="8"/>
            <color indexed="12"/>
            <rFont val="Tahoma"/>
            <family val="2"/>
          </rPr>
          <t>Les chefs d'atelier ou de sous-sections ne sont pas considérés comme "productifs"</t>
        </r>
        <r>
          <rPr>
            <sz val="8"/>
            <color indexed="81"/>
            <rFont val="Tahoma"/>
            <family val="2"/>
          </rPr>
          <t xml:space="preserve">
</t>
        </r>
      </text>
    </comment>
  </commentList>
</comments>
</file>

<file path=xl/sharedStrings.xml><?xml version="1.0" encoding="utf-8"?>
<sst xmlns="http://schemas.openxmlformats.org/spreadsheetml/2006/main" count="567" uniqueCount="325">
  <si>
    <t>Chiffre d'affaires</t>
  </si>
  <si>
    <t>Marchandises consommées</t>
  </si>
  <si>
    <t>Total</t>
  </si>
  <si>
    <t>Matières consommées</t>
  </si>
  <si>
    <t>Eau</t>
  </si>
  <si>
    <t>Gaz</t>
  </si>
  <si>
    <t>Energie</t>
  </si>
  <si>
    <t>Petit équipement et fournitures</t>
  </si>
  <si>
    <t>Sous-traitance</t>
  </si>
  <si>
    <t>Redevances de crédit-bail</t>
  </si>
  <si>
    <t>Locations</t>
  </si>
  <si>
    <t>Entretien et réparations</t>
  </si>
  <si>
    <t>Assurances</t>
  </si>
  <si>
    <t>Multirisque industrielle</t>
  </si>
  <si>
    <t>Responsablité civile</t>
  </si>
  <si>
    <t>Assurance-crédit</t>
  </si>
  <si>
    <t>Marchandises transportées</t>
  </si>
  <si>
    <t>Flotte véhicules</t>
  </si>
  <si>
    <t>Etudes et recherches</t>
  </si>
  <si>
    <t>Personnel intérimaire</t>
  </si>
  <si>
    <t>Rémunérations d'intermédiaires et honoraires</t>
  </si>
  <si>
    <t>Publicité, publications, relations publiques</t>
  </si>
  <si>
    <t>Transports sur ventes</t>
  </si>
  <si>
    <t>Déplacements, missions et réceptions</t>
  </si>
  <si>
    <t>Frais postaux et de télécommunications</t>
  </si>
  <si>
    <t>Services bancaires</t>
  </si>
  <si>
    <t>Fournitures administratives</t>
  </si>
  <si>
    <t>Carburant</t>
  </si>
  <si>
    <t>Port sur achats de marchandises</t>
  </si>
  <si>
    <t>Location immobilère</t>
  </si>
  <si>
    <t>Charges fiscales sur salaires fixes</t>
  </si>
  <si>
    <t>Charges fiscales sur salaires variables</t>
  </si>
  <si>
    <t>Marge commerciale</t>
  </si>
  <si>
    <t>Vente de marchandises</t>
  </si>
  <si>
    <t>Marge brute totale</t>
  </si>
  <si>
    <t>Production immobilisée</t>
  </si>
  <si>
    <t>Production totale</t>
  </si>
  <si>
    <t>Autres achats &amp; services extérieurs</t>
  </si>
  <si>
    <t>Impôts &amp; taxes</t>
  </si>
  <si>
    <t>Vente de produits finis</t>
  </si>
  <si>
    <t>Produits d'activités annexes</t>
  </si>
  <si>
    <t>Taxe foncière</t>
  </si>
  <si>
    <t>Taxe sur les véhicules des sociétés</t>
  </si>
  <si>
    <t>Droits d'enregistrement &amp; de timbre</t>
  </si>
  <si>
    <t>Charges de personnel</t>
  </si>
  <si>
    <t>Autres charges de gestion</t>
  </si>
  <si>
    <t>Redevances pour concessions, brevets, licences..</t>
  </si>
  <si>
    <t>Jetons de présence</t>
  </si>
  <si>
    <t>Pertes sur créances</t>
  </si>
  <si>
    <t>Produits financiers</t>
  </si>
  <si>
    <t>Charges financières</t>
  </si>
  <si>
    <t>Intérêts des emprunts</t>
  </si>
  <si>
    <t>Intérêts des comptes courants</t>
  </si>
  <si>
    <t>Intérêts sur escomptes accordés aux clients</t>
  </si>
  <si>
    <t>Produits de participation</t>
  </si>
  <si>
    <t>Perte de change</t>
  </si>
  <si>
    <t>Gains de change</t>
  </si>
  <si>
    <t>Résultat courant avant impôt</t>
  </si>
  <si>
    <t>Résultat exceptionnel</t>
  </si>
  <si>
    <t>Produits exceptionnels</t>
  </si>
  <si>
    <t>Charges exceptionnelles</t>
  </si>
  <si>
    <t>Participation des salariés aux résultats</t>
  </si>
  <si>
    <t>Impôts sur les bénéfices</t>
  </si>
  <si>
    <t>Résultat net</t>
  </si>
  <si>
    <t>Autres produits</t>
  </si>
  <si>
    <t>frais d'actes et contentieux</t>
  </si>
  <si>
    <t>frais divers</t>
  </si>
  <si>
    <t>Pourboires et dons</t>
  </si>
  <si>
    <t>missions</t>
  </si>
  <si>
    <t>receptions</t>
  </si>
  <si>
    <t>affranchissement</t>
  </si>
  <si>
    <t>D</t>
  </si>
  <si>
    <t>autres commissions</t>
  </si>
  <si>
    <t>VRP multicartes</t>
  </si>
  <si>
    <t>Autres Produits financiers</t>
  </si>
  <si>
    <t>Charges diverses de gestion</t>
  </si>
  <si>
    <t>Résultat d'exploitation</t>
  </si>
  <si>
    <t>Résultat financier</t>
  </si>
  <si>
    <t>1 - Logiciels</t>
  </si>
  <si>
    <t>Total des investissements</t>
  </si>
  <si>
    <t>Reprise amortissements dérogatoires</t>
  </si>
  <si>
    <t>Capacité d'autofinancement</t>
  </si>
  <si>
    <t>Contrôle</t>
  </si>
  <si>
    <t xml:space="preserve">Charges 
fixes </t>
  </si>
  <si>
    <t>Médecine du travail</t>
  </si>
  <si>
    <t>commissions</t>
  </si>
  <si>
    <t>1er trimestre</t>
  </si>
  <si>
    <t>2ème trimestre</t>
  </si>
  <si>
    <t>1er semestre</t>
  </si>
  <si>
    <t>3ème trimestre</t>
  </si>
  <si>
    <t>4ème trimestre</t>
  </si>
  <si>
    <t>2ème semestre</t>
  </si>
  <si>
    <t>%</t>
  </si>
  <si>
    <t>Fixe</t>
  </si>
  <si>
    <t>Var.</t>
  </si>
  <si>
    <t>Budget</t>
  </si>
  <si>
    <t>Fixes</t>
  </si>
  <si>
    <t>Variables</t>
  </si>
  <si>
    <t>Total système d'information et bureautique</t>
  </si>
  <si>
    <t>Total matériel de transport</t>
  </si>
  <si>
    <t>Ecart</t>
  </si>
  <si>
    <t>Objectif</t>
  </si>
  <si>
    <t xml:space="preserve">Réalisé </t>
  </si>
  <si>
    <t>Production de services vendus</t>
  </si>
  <si>
    <t>- dont chiffre d'affaires France</t>
  </si>
  <si>
    <t>- dont chiffre d'affaires export</t>
  </si>
  <si>
    <t xml:space="preserve">Production stockée </t>
  </si>
  <si>
    <t>Subventions d'exploitation</t>
  </si>
  <si>
    <t>Reprises sur provisions</t>
  </si>
  <si>
    <t>Tranferts de charges</t>
  </si>
  <si>
    <t>Achats de marchandises</t>
  </si>
  <si>
    <r>
      <rPr>
        <sz val="10"/>
        <color rgb="FF002060"/>
        <rFont val="Symbol"/>
        <family val="1"/>
        <charset val="2"/>
      </rPr>
      <t>D</t>
    </r>
    <r>
      <rPr>
        <sz val="10"/>
        <color rgb="FF002060"/>
        <rFont val="Calibri"/>
        <family val="2"/>
      </rPr>
      <t xml:space="preserve"> de stocks de marchandises</t>
    </r>
  </si>
  <si>
    <t>Locations mobilières</t>
  </si>
  <si>
    <t>Maintenance</t>
  </si>
  <si>
    <t>Dotation aux amortissements</t>
  </si>
  <si>
    <t>Dotation aux provisions</t>
  </si>
  <si>
    <t>Réalisé</t>
  </si>
  <si>
    <t>Fournitures d'entretien et petit équipement</t>
  </si>
  <si>
    <t>Entretien</t>
  </si>
  <si>
    <t>documentation générale</t>
  </si>
  <si>
    <t>commissions sur ventes</t>
  </si>
  <si>
    <t>honoraires</t>
  </si>
  <si>
    <t>Déplacements</t>
  </si>
  <si>
    <t>télécommunications</t>
  </si>
  <si>
    <t>Cotisations</t>
  </si>
  <si>
    <t>Contribution foncière des entreprises</t>
  </si>
  <si>
    <t>Contribution sur la valeur ajoutée</t>
  </si>
  <si>
    <t>Intérêts sur concours bancaires</t>
  </si>
  <si>
    <t>Revenus s/escomptes fournisseurs</t>
  </si>
  <si>
    <t>Autres charges financières</t>
  </si>
  <si>
    <t>Taux de 
marge brute ?</t>
  </si>
  <si>
    <t>Taux de 
marge ciale ?</t>
  </si>
  <si>
    <t>Electricité</t>
  </si>
  <si>
    <t>Crédit-bail immobilier</t>
  </si>
  <si>
    <t>Crédit-bail mobilier</t>
  </si>
  <si>
    <t>Produits nets sur placements</t>
  </si>
  <si>
    <t>Produits exceptionnels sur op. de gestion</t>
  </si>
  <si>
    <t>Produits exceptionnels sur op. de capital</t>
  </si>
  <si>
    <t>Charges exceptionnelles sur op. de capital</t>
  </si>
  <si>
    <t>Charges exceptionnelles sur op. de gestion</t>
  </si>
  <si>
    <t>Dotation aux amortissements dérogatoires</t>
  </si>
  <si>
    <t>Valeur ajoutée</t>
  </si>
  <si>
    <t>Excédent brut d'exploitation</t>
  </si>
  <si>
    <t>Charges fixes nettes d'exploitation</t>
  </si>
  <si>
    <t>Charges variables nettes d'exploitation</t>
  </si>
  <si>
    <t>Marge sur coûts variables d'exploitation</t>
  </si>
  <si>
    <t>Résultat d'exploitation (hors subvention)</t>
  </si>
  <si>
    <r>
      <t xml:space="preserve">Point mort d'exploitation </t>
    </r>
    <r>
      <rPr>
        <b/>
        <i/>
        <sz val="10"/>
        <color indexed="10"/>
        <rFont val="Calibri"/>
        <family val="2"/>
      </rPr>
      <t>(hors subvention)</t>
    </r>
  </si>
  <si>
    <r>
      <t xml:space="preserve">Point mort </t>
    </r>
    <r>
      <rPr>
        <b/>
        <i/>
        <sz val="9"/>
        <color indexed="60"/>
        <rFont val="Calibri"/>
        <family val="2"/>
      </rPr>
      <t>(hors subvention et op. exceptionnelles)</t>
    </r>
  </si>
  <si>
    <t>Charges fixes courantes nettes</t>
  </si>
  <si>
    <t>Charges variables courantes nettes</t>
  </si>
  <si>
    <t>Marge sur coûts variables courants</t>
  </si>
  <si>
    <t>Résultat courant (hors subvention)</t>
  </si>
  <si>
    <t>Résultat courant</t>
  </si>
  <si>
    <t>Marge brute sur production de biens et services</t>
  </si>
  <si>
    <t>Charges totales</t>
  </si>
  <si>
    <t xml:space="preserve"> Chiffre d'Affaires</t>
  </si>
  <si>
    <t xml:space="preserve"> Marge brute</t>
  </si>
  <si>
    <t>Mois</t>
  </si>
  <si>
    <t>Mensuel</t>
  </si>
  <si>
    <t>Cumulé</t>
  </si>
  <si>
    <t>Taux de 
réalisation prévu</t>
  </si>
  <si>
    <t>1er 
semestre</t>
  </si>
  <si>
    <t>1er 
trimestre</t>
  </si>
  <si>
    <t>2ème
trimestre</t>
  </si>
  <si>
    <t>3ème
trimestre</t>
  </si>
  <si>
    <t>4ème 
trimestre</t>
  </si>
  <si>
    <t>2ème
semestre</t>
  </si>
  <si>
    <t>€</t>
  </si>
  <si>
    <t>Chiffre d'affaires prévu (€)</t>
  </si>
  <si>
    <t>Chiffre d'affaires réalisé (€)</t>
  </si>
  <si>
    <t>Annuel</t>
  </si>
  <si>
    <t>Production stockée et immobilisée</t>
  </si>
  <si>
    <t>Marchandises et matières consommées</t>
  </si>
  <si>
    <t xml:space="preserve"> Charges externes</t>
  </si>
  <si>
    <t>Charges de personnel (intérim compris)</t>
  </si>
  <si>
    <t xml:space="preserve"> Résultat courant</t>
  </si>
  <si>
    <t>Répartition mensuelle du chiffre d'affaires</t>
  </si>
  <si>
    <t>TR 1</t>
  </si>
  <si>
    <t>TR 2</t>
  </si>
  <si>
    <t>TR 3</t>
  </si>
  <si>
    <t>TR 4</t>
  </si>
  <si>
    <t>Cumul 9 mois</t>
  </si>
  <si>
    <t>Total annuel</t>
  </si>
  <si>
    <t xml:space="preserve"> Production</t>
  </si>
  <si>
    <t>Indicateurs</t>
  </si>
  <si>
    <t xml:space="preserve"> Résultat 
 d'exploitation</t>
  </si>
  <si>
    <t xml:space="preserve"> Valeur ajoutée</t>
  </si>
  <si>
    <t xml:space="preserve"> Charges 
 de personnel</t>
  </si>
  <si>
    <t xml:space="preserve"> Excédent brut 
 d'exploitation</t>
  </si>
  <si>
    <t>Comparatif réalisations/prévisions trimestrielles</t>
  </si>
  <si>
    <t>Cotisations et Divers</t>
  </si>
  <si>
    <t>Détail des charges</t>
  </si>
  <si>
    <t>Charges 
variables</t>
  </si>
  <si>
    <t>Autres achats et charges externes</t>
  </si>
  <si>
    <t>Impôts et taxes</t>
  </si>
  <si>
    <t>Amortissements et provisions</t>
  </si>
  <si>
    <t>Exploitation</t>
  </si>
  <si>
    <t>Activité financière</t>
  </si>
  <si>
    <t>Répartition 
de l'activité</t>
  </si>
  <si>
    <t xml:space="preserve">Produits 
fixes </t>
  </si>
  <si>
    <t>Activité exceptionnelle</t>
  </si>
  <si>
    <t>Excédent brut d'exploitation d'exploitation</t>
  </si>
  <si>
    <t>Produits
variables</t>
  </si>
  <si>
    <t>Achats marchandises</t>
  </si>
  <si>
    <t>Achats matières</t>
  </si>
  <si>
    <t>Réalisé N-1</t>
  </si>
  <si>
    <t>Budget N</t>
  </si>
  <si>
    <t>Autres produits de gestion</t>
  </si>
  <si>
    <t xml:space="preserve">Produits et charges </t>
  </si>
  <si>
    <t>Amortissements et provisions nettes</t>
  </si>
  <si>
    <t>Amortissements &amp; provisions nettes</t>
  </si>
  <si>
    <t>Comparatif réalisations/prévisions cumulées</t>
  </si>
  <si>
    <t>Production</t>
  </si>
  <si>
    <t>Administration</t>
  </si>
  <si>
    <t xml:space="preserve">Effectif </t>
  </si>
  <si>
    <t>Marketing/Vente</t>
  </si>
  <si>
    <t>Direction Générale</t>
  </si>
  <si>
    <t>Recherche &amp; Développement</t>
  </si>
  <si>
    <t>Charges salariales fixes</t>
  </si>
  <si>
    <t>Charges salariales variables</t>
  </si>
  <si>
    <t>Charges fiscales - taux :</t>
  </si>
  <si>
    <t>Fonctions</t>
  </si>
  <si>
    <t>Salaires annuels (A)</t>
  </si>
  <si>
    <t>Charges sociales (B)</t>
  </si>
  <si>
    <r>
      <rPr>
        <b/>
        <sz val="10.5"/>
        <color theme="0"/>
        <rFont val="Symbol"/>
        <family val="1"/>
        <charset val="2"/>
      </rPr>
      <t>S</t>
    </r>
    <r>
      <rPr>
        <b/>
        <sz val="10.5"/>
        <color theme="0"/>
        <rFont val="Calibri"/>
        <family val="2"/>
        <scheme val="minor"/>
      </rPr>
      <t xml:space="preserve"> charges 
salariales</t>
    </r>
  </si>
  <si>
    <t>Augmentations salariales annuelles prévues</t>
  </si>
  <si>
    <t>Augmentation générale totale prévue (AG)</t>
  </si>
  <si>
    <t>Période</t>
  </si>
  <si>
    <t>Augmentations</t>
  </si>
  <si>
    <t>Augmentation individuelle totale prévue (AI)</t>
  </si>
  <si>
    <t>Générales</t>
  </si>
  <si>
    <t>Individuelles</t>
  </si>
  <si>
    <t>Janvier</t>
  </si>
  <si>
    <t>Février</t>
  </si>
  <si>
    <t>Mars</t>
  </si>
  <si>
    <t>Avril</t>
  </si>
  <si>
    <t>Août</t>
  </si>
  <si>
    <t>Mai</t>
  </si>
  <si>
    <t>Septembre</t>
  </si>
  <si>
    <t>Juin</t>
  </si>
  <si>
    <t>Juillet</t>
  </si>
  <si>
    <t>Octobre</t>
  </si>
  <si>
    <t>Novembre</t>
  </si>
  <si>
    <t>Décembre</t>
  </si>
  <si>
    <t xml:space="preserve">Total </t>
  </si>
  <si>
    <t>Taux réel</t>
  </si>
  <si>
    <t>Mois 
d'application</t>
  </si>
  <si>
    <t>I - Calcul de la durée annuelle de présence</t>
  </si>
  <si>
    <t>II - Calcul de la durée annuelle des heures travaillées</t>
  </si>
  <si>
    <t xml:space="preserve"> Nombre de jours dans l'année civile</t>
  </si>
  <si>
    <t xml:space="preserve"> Durée annuelle de présence réelle</t>
  </si>
  <si>
    <t xml:space="preserve"> Nombre de samedis et de dimanches</t>
  </si>
  <si>
    <t xml:space="preserve"> = Effectif total  de production - ETP </t>
  </si>
  <si>
    <t xml:space="preserve"> Nombre de jours fériés</t>
  </si>
  <si>
    <t xml:space="preserve"> Formation, réunion</t>
  </si>
  <si>
    <t xml:space="preserve"> Nombre de jours de vacances</t>
  </si>
  <si>
    <t xml:space="preserve"> Représentation du personnel</t>
  </si>
  <si>
    <t xml:space="preserve"> Nombre de jours d'ancienneté</t>
  </si>
  <si>
    <t xml:space="preserve"> Préparation des machines, pauses, etc</t>
  </si>
  <si>
    <t xml:space="preserve"> Taux d'absentéisme</t>
  </si>
  <si>
    <t xml:space="preserve"> Autres</t>
  </si>
  <si>
    <t xml:space="preserve"> = Nombre de jours perdus pour absentéisme</t>
  </si>
  <si>
    <t xml:space="preserve"> = Nombre de jours de présence</t>
  </si>
  <si>
    <t xml:space="preserve"> = Total d'heures travaillées</t>
  </si>
  <si>
    <t xml:space="preserve"> Durée hebdomadaire de présence</t>
  </si>
  <si>
    <r>
      <t xml:space="preserve"> Taux d'efficience 
 </t>
    </r>
    <r>
      <rPr>
        <sz val="10"/>
        <color rgb="FF0000FF"/>
        <rFont val="Calibri"/>
        <family val="2"/>
      </rPr>
      <t>(heures travaillées/heures de présence)</t>
    </r>
  </si>
  <si>
    <t xml:space="preserve"> = Durée journalière de présence</t>
  </si>
  <si>
    <t xml:space="preserve"> = Durée annuelle de présence théorique</t>
  </si>
  <si>
    <t xml:space="preserve"> Personnel 
 intérimaire </t>
  </si>
  <si>
    <t xml:space="preserve"> Heures travaillées/an</t>
  </si>
  <si>
    <t xml:space="preserve"> Nombre de productifs</t>
  </si>
  <si>
    <t xml:space="preserve"> Effectif de production</t>
  </si>
  <si>
    <t xml:space="preserve"> = Durée annuelle de présence</t>
  </si>
  <si>
    <r>
      <t xml:space="preserve"> </t>
    </r>
    <r>
      <rPr>
        <sz val="10"/>
        <color rgb="FF002060"/>
        <rFont val="Symbol"/>
        <family val="1"/>
        <charset val="2"/>
      </rPr>
      <t>S</t>
    </r>
    <r>
      <rPr>
        <sz val="10"/>
        <color rgb="FF002060"/>
        <rFont val="Calibri"/>
        <family val="2"/>
        <scheme val="minor"/>
      </rPr>
      <t xml:space="preserve"> Heures travaillées</t>
    </r>
  </si>
  <si>
    <t xml:space="preserve"> Heures de chômage partiel (-)</t>
  </si>
  <si>
    <t xml:space="preserve"> Effectif total  de production - ETP </t>
  </si>
  <si>
    <t xml:space="preserve"> = Durée annuelle de présence réelle</t>
  </si>
  <si>
    <t xml:space="preserve"> Total d'heures travaillées</t>
  </si>
  <si>
    <t>Réalisé N - Situations trimestrielles</t>
  </si>
  <si>
    <t>Budgets trimestriels</t>
  </si>
  <si>
    <t>Collectivité service SA</t>
  </si>
  <si>
    <t>Matériel de transport</t>
  </si>
  <si>
    <t>Comptes de résultat</t>
  </si>
  <si>
    <t>documentation technique</t>
  </si>
  <si>
    <t>Documentation et Divers</t>
  </si>
  <si>
    <t>Foires, expositions, salons professionnels</t>
  </si>
  <si>
    <t>Catalogues  et imprimés</t>
  </si>
  <si>
    <t>Frais techniques, hébergement Web</t>
  </si>
  <si>
    <t>Annonces et insertions</t>
  </si>
  <si>
    <t>Promotions, cadeaux à la clientèle</t>
  </si>
  <si>
    <t>Système d'information et bureautique</t>
  </si>
  <si>
    <t>Terrains, bâtiments, travaux et aménagements</t>
  </si>
  <si>
    <t>Frais d'établissement</t>
  </si>
  <si>
    <t>Fonds de commerce et droit au bail</t>
  </si>
  <si>
    <t>Autres coûts de R&amp;D (part immobilisée)</t>
  </si>
  <si>
    <t>Brevets, marques, dessins et modèles</t>
  </si>
  <si>
    <t>Installations techniques, matériels et outillages</t>
  </si>
  <si>
    <t>Prototypes</t>
  </si>
  <si>
    <t>Investissements immatériels</t>
  </si>
  <si>
    <t>Mobilier de bureau</t>
  </si>
  <si>
    <t>2 - Matériel informatique</t>
  </si>
  <si>
    <t>Total terrains, bâtiments, travaux et aménagements</t>
  </si>
  <si>
    <t>Total prototypes</t>
  </si>
  <si>
    <t>Total installations techniques, matériels et outillages</t>
  </si>
  <si>
    <t>Total mobilier de bureau</t>
  </si>
  <si>
    <t>Investissements financiers</t>
  </si>
  <si>
    <t>Prises de participations</t>
  </si>
  <si>
    <t>Dépôts de garantie</t>
  </si>
  <si>
    <t>Prêts et avances financières accordés</t>
  </si>
  <si>
    <t>Récapitulatif des investissements</t>
  </si>
  <si>
    <t>Total investissements immatériels</t>
  </si>
  <si>
    <t>Total investissements financiers</t>
  </si>
  <si>
    <t>Personnel salarié</t>
  </si>
  <si>
    <t>Budget N - répartition des charges salariales</t>
  </si>
  <si>
    <t>²</t>
  </si>
  <si>
    <t>Détail des investissements - N</t>
  </si>
  <si>
    <t>Achats de matières et autres approvisionnements</t>
  </si>
  <si>
    <t>Port sur achats de matières et autres approvisionnements</t>
  </si>
  <si>
    <r>
      <rPr>
        <sz val="10"/>
        <color rgb="FF002060"/>
        <rFont val="Symbol"/>
        <family val="1"/>
        <charset val="2"/>
      </rPr>
      <t>D</t>
    </r>
    <r>
      <rPr>
        <sz val="10"/>
        <color rgb="FF002060"/>
        <rFont val="Calibri"/>
        <family val="2"/>
      </rPr>
      <t xml:space="preserve"> de stocks de matières et autres approvisionnements</t>
    </r>
  </si>
  <si>
    <t>transport sur ventes france</t>
  </si>
  <si>
    <t>transport sur ventes export</t>
  </si>
  <si>
    <t>Produits 
fixes</t>
  </si>
  <si>
    <t xml:space="preserve">Indice 
du mois </t>
  </si>
  <si>
    <t>Calcul du taux réel d'augmentation 
des salaires sur l'année civile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</si>
</sst>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 _€_-;\-* #,##0.00\ _€_-;_-* &quot;-&quot;??\ _€_-;_-@_-"/>
    <numFmt numFmtId="164" formatCode="#,##0.00&quot; &quot;"/>
    <numFmt numFmtId="165" formatCode="0.0%"/>
    <numFmt numFmtId="166" formatCode="#,##0&quot; &quot;"/>
    <numFmt numFmtId="167" formatCode="mmmm"/>
    <numFmt numFmtId="168" formatCode="#,##0.0"/>
    <numFmt numFmtId="169" formatCode="0%&quot; du CA&quot;"/>
    <numFmt numFmtId="170" formatCode="#,##0&quot; K€&quot;"/>
    <numFmt numFmtId="171" formatCode="0.0000"/>
    <numFmt numFmtId="172" formatCode="0.0"/>
    <numFmt numFmtId="173" formatCode="0.00000"/>
    <numFmt numFmtId="174" formatCode="_-* #,##0.00000\ _F_-;\-* #,##0.00000\ _F_-;_-* &quot;-&quot;??\ _F_-;_-@_-"/>
    <numFmt numFmtId="175" formatCode="0.000%"/>
    <numFmt numFmtId="176" formatCode="0&quot; jours&quot;"/>
    <numFmt numFmtId="177" formatCode="0.00&quot; H &quot;"/>
    <numFmt numFmtId="178" formatCode="0&quot; j&quot;"/>
    <numFmt numFmtId="179" formatCode="#,##0.00&quot; H &quot;"/>
    <numFmt numFmtId="180" formatCode="0.00&quot; H&quot;"/>
    <numFmt numFmtId="181" formatCode="0.00&quot; h&quot;"/>
  </numFmts>
  <fonts count="120" x14ac:knownFonts="1">
    <font>
      <sz val="10"/>
      <name val="Arial"/>
    </font>
    <font>
      <sz val="11"/>
      <color theme="1"/>
      <name val="Calibri"/>
      <family val="2"/>
      <scheme val="minor"/>
    </font>
    <font>
      <sz val="11"/>
      <color theme="1"/>
      <name val="Calibri"/>
      <family val="2"/>
      <scheme val="minor"/>
    </font>
    <font>
      <sz val="10"/>
      <name val="Arial"/>
      <family val="2"/>
    </font>
    <font>
      <sz val="10"/>
      <name val="Calibri"/>
      <family val="2"/>
    </font>
    <font>
      <sz val="10"/>
      <color indexed="12"/>
      <name val="Calibri"/>
      <family val="2"/>
    </font>
    <font>
      <b/>
      <sz val="10"/>
      <color indexed="9"/>
      <name val="Calibri"/>
      <family val="2"/>
    </font>
    <font>
      <b/>
      <sz val="10"/>
      <name val="Calibri"/>
      <family val="2"/>
    </font>
    <font>
      <sz val="10"/>
      <color indexed="53"/>
      <name val="Calibri"/>
      <family val="2"/>
    </font>
    <font>
      <sz val="9"/>
      <color indexed="12"/>
      <name val="Calibri"/>
      <family val="2"/>
    </font>
    <font>
      <b/>
      <sz val="10"/>
      <color indexed="60"/>
      <name val="Calibri"/>
      <family val="2"/>
    </font>
    <font>
      <sz val="10"/>
      <color indexed="32"/>
      <name val="Calibri"/>
      <family val="2"/>
    </font>
    <font>
      <b/>
      <sz val="12"/>
      <color indexed="9"/>
      <name val="Calibri"/>
      <family val="2"/>
    </font>
    <font>
      <sz val="8"/>
      <name val="Calibri"/>
      <family val="2"/>
    </font>
    <font>
      <i/>
      <sz val="10"/>
      <name val="Calibri"/>
      <family val="2"/>
    </font>
    <font>
      <b/>
      <i/>
      <sz val="10"/>
      <name val="Calibri"/>
      <family val="2"/>
    </font>
    <font>
      <sz val="11"/>
      <color theme="1"/>
      <name val="Calibri"/>
      <family val="2"/>
      <scheme val="minor"/>
    </font>
    <font>
      <sz val="11"/>
      <color theme="0"/>
      <name val="Calibri"/>
      <family val="2"/>
      <scheme val="minor"/>
    </font>
    <font>
      <b/>
      <sz val="10"/>
      <color theme="0"/>
      <name val="Calibri"/>
      <family val="2"/>
    </font>
    <font>
      <b/>
      <sz val="10"/>
      <color theme="0"/>
      <name val="Calibri"/>
      <family val="2"/>
      <scheme val="minor"/>
    </font>
    <font>
      <sz val="10"/>
      <color rgb="FF0000FF"/>
      <name val="Calibri"/>
      <family val="2"/>
    </font>
    <font>
      <b/>
      <sz val="10"/>
      <color rgb="FF0000FF"/>
      <name val="Calibri"/>
      <family val="2"/>
    </font>
    <font>
      <sz val="10"/>
      <color theme="0"/>
      <name val="Calibri"/>
      <family val="2"/>
      <scheme val="minor"/>
    </font>
    <font>
      <sz val="8"/>
      <color theme="0"/>
      <name val="Calibri"/>
      <family val="2"/>
    </font>
    <font>
      <sz val="10"/>
      <color theme="0"/>
      <name val="Calibri"/>
      <family val="2"/>
    </font>
    <font>
      <sz val="9"/>
      <color theme="0"/>
      <name val="Calibri"/>
      <family val="2"/>
    </font>
    <font>
      <sz val="10"/>
      <color rgb="FF002060"/>
      <name val="Calibri"/>
      <family val="2"/>
    </font>
    <font>
      <sz val="10"/>
      <color rgb="FF002060"/>
      <name val="Calibri"/>
      <family val="2"/>
      <scheme val="minor"/>
    </font>
    <font>
      <b/>
      <sz val="10"/>
      <color rgb="FF002060"/>
      <name val="Calibri"/>
      <family val="2"/>
    </font>
    <font>
      <b/>
      <sz val="10"/>
      <color rgb="FF002060"/>
      <name val="Calibri"/>
      <family val="2"/>
      <scheme val="minor"/>
    </font>
    <font>
      <b/>
      <i/>
      <sz val="10"/>
      <color theme="0"/>
      <name val="Calibri"/>
      <family val="2"/>
      <scheme val="minor"/>
    </font>
    <font>
      <i/>
      <sz val="10"/>
      <color theme="0"/>
      <name val="Calibri"/>
      <family val="2"/>
    </font>
    <font>
      <i/>
      <sz val="10"/>
      <color rgb="FF002060"/>
      <name val="Calibri"/>
      <family val="2"/>
    </font>
    <font>
      <i/>
      <sz val="10"/>
      <color theme="0"/>
      <name val="Calibri"/>
      <family val="2"/>
      <scheme val="minor"/>
    </font>
    <font>
      <i/>
      <sz val="10"/>
      <color indexed="12"/>
      <name val="Calibri"/>
      <family val="2"/>
    </font>
    <font>
      <i/>
      <sz val="10"/>
      <color rgb="FF0000FF"/>
      <name val="Calibri"/>
      <family val="2"/>
    </font>
    <font>
      <b/>
      <i/>
      <sz val="10"/>
      <color rgb="FF0000FF"/>
      <name val="Calibri"/>
      <family val="2"/>
    </font>
    <font>
      <i/>
      <sz val="9"/>
      <color indexed="12"/>
      <name val="Calibri"/>
      <family val="2"/>
    </font>
    <font>
      <i/>
      <sz val="9"/>
      <color theme="0"/>
      <name val="Calibri"/>
      <family val="2"/>
    </font>
    <font>
      <b/>
      <i/>
      <sz val="10"/>
      <color rgb="FF0000FF"/>
      <name val="Calibri"/>
      <family val="2"/>
      <scheme val="minor"/>
    </font>
    <font>
      <sz val="10"/>
      <color rgb="FF0000FF"/>
      <name val="Calibri"/>
      <family val="2"/>
      <scheme val="minor"/>
    </font>
    <font>
      <sz val="10"/>
      <color theme="1"/>
      <name val="Calibri"/>
      <family val="2"/>
      <scheme val="minor"/>
    </font>
    <font>
      <b/>
      <i/>
      <sz val="10"/>
      <color rgb="FF002060"/>
      <name val="Calibri"/>
      <family val="2"/>
    </font>
    <font>
      <b/>
      <i/>
      <sz val="10"/>
      <color theme="6" tint="-0.24994659260841701"/>
      <name val="Calibri"/>
      <family val="2"/>
      <scheme val="minor"/>
    </font>
    <font>
      <b/>
      <sz val="10"/>
      <color rgb="FFC00000"/>
      <name val="Calibri"/>
      <family val="2"/>
    </font>
    <font>
      <i/>
      <sz val="10"/>
      <color rgb="FF666699"/>
      <name val="Calibri"/>
      <family val="2"/>
    </font>
    <font>
      <b/>
      <i/>
      <sz val="10"/>
      <color theme="0"/>
      <name val="Calibri"/>
      <family val="2"/>
    </font>
    <font>
      <sz val="10"/>
      <name val="Calibri"/>
      <family val="2"/>
      <scheme val="minor"/>
    </font>
    <font>
      <b/>
      <sz val="10.5"/>
      <color rgb="FF002060"/>
      <name val="Calibri"/>
      <family val="2"/>
    </font>
    <font>
      <b/>
      <sz val="10.5"/>
      <name val="Calibri"/>
      <family val="2"/>
    </font>
    <font>
      <b/>
      <sz val="11"/>
      <color theme="0"/>
      <name val="Calibri"/>
      <family val="2"/>
      <scheme val="minor"/>
    </font>
    <font>
      <sz val="8"/>
      <color rgb="FF002060"/>
      <name val="Arial"/>
      <family val="2"/>
    </font>
    <font>
      <sz val="7"/>
      <color rgb="FF002060"/>
      <name val="Arial"/>
      <family val="2"/>
    </font>
    <font>
      <b/>
      <sz val="10"/>
      <color indexed="10"/>
      <name val="Calibri"/>
      <family val="2"/>
    </font>
    <font>
      <i/>
      <sz val="10"/>
      <color rgb="FF0000CC"/>
      <name val="Calibri"/>
      <family val="2"/>
      <scheme val="minor"/>
    </font>
    <font>
      <sz val="10"/>
      <color rgb="FF002060"/>
      <name val="Symbol"/>
      <family val="1"/>
      <charset val="2"/>
    </font>
    <font>
      <sz val="10"/>
      <color rgb="FF000080"/>
      <name val="Calibri"/>
      <family val="2"/>
    </font>
    <font>
      <b/>
      <i/>
      <sz val="10"/>
      <color indexed="10"/>
      <name val="Calibri"/>
      <family val="2"/>
    </font>
    <font>
      <b/>
      <i/>
      <sz val="9"/>
      <color theme="6" tint="-0.24994659260841701"/>
      <name val="Calibri"/>
      <family val="2"/>
      <scheme val="minor"/>
    </font>
    <font>
      <sz val="10"/>
      <color rgb="FF0000FF"/>
      <name val="Arial"/>
      <family val="2"/>
    </font>
    <font>
      <i/>
      <sz val="10"/>
      <color rgb="FF0000FF"/>
      <name val="Calibri"/>
      <family val="2"/>
      <scheme val="minor"/>
    </font>
    <font>
      <i/>
      <sz val="10"/>
      <name val="Calibri"/>
      <family val="2"/>
      <scheme val="minor"/>
    </font>
    <font>
      <sz val="10"/>
      <color rgb="FFC00000"/>
      <name val="Calibri"/>
      <family val="2"/>
      <scheme val="minor"/>
    </font>
    <font>
      <b/>
      <i/>
      <sz val="9"/>
      <color indexed="60"/>
      <name val="Calibri"/>
      <family val="2"/>
    </font>
    <font>
      <b/>
      <sz val="10"/>
      <color rgb="FFC00000"/>
      <name val="Calibri"/>
      <family val="2"/>
      <scheme val="minor"/>
    </font>
    <font>
      <b/>
      <sz val="11"/>
      <color indexed="12"/>
      <name val="Symbol"/>
      <family val="1"/>
      <charset val="2"/>
    </font>
    <font>
      <i/>
      <sz val="10"/>
      <color rgb="FF002060"/>
      <name val="Calibri"/>
      <family val="2"/>
      <scheme val="minor"/>
    </font>
    <font>
      <i/>
      <sz val="10"/>
      <color rgb="FF666699"/>
      <name val="Calibri"/>
      <family val="2"/>
      <scheme val="minor"/>
    </font>
    <font>
      <i/>
      <sz val="10"/>
      <color rgb="FF7030A0"/>
      <name val="Calibri"/>
      <family val="2"/>
    </font>
    <font>
      <i/>
      <sz val="10"/>
      <color theme="1"/>
      <name val="Calibri"/>
      <family val="2"/>
      <scheme val="minor"/>
    </font>
    <font>
      <i/>
      <sz val="8"/>
      <color rgb="FF002060"/>
      <name val="Arial"/>
      <family val="2"/>
    </font>
    <font>
      <b/>
      <sz val="10"/>
      <name val="Arial"/>
      <family val="2"/>
    </font>
    <font>
      <b/>
      <i/>
      <sz val="10"/>
      <color rgb="FF002060"/>
      <name val="Calibri"/>
      <family val="2"/>
      <scheme val="minor"/>
    </font>
    <font>
      <b/>
      <sz val="12"/>
      <color theme="0"/>
      <name val="Calibri"/>
      <family val="2"/>
    </font>
    <font>
      <sz val="7"/>
      <name val="Calibri"/>
      <family val="2"/>
    </font>
    <font>
      <b/>
      <sz val="16"/>
      <name val="Wingdings"/>
      <charset val="2"/>
    </font>
    <font>
      <b/>
      <sz val="8"/>
      <name val="Calibri"/>
      <family val="2"/>
    </font>
    <font>
      <i/>
      <sz val="10"/>
      <name val="Arial"/>
      <family val="2"/>
    </font>
    <font>
      <sz val="8"/>
      <color rgb="FF002060"/>
      <name val="Calibri"/>
      <family val="2"/>
      <scheme val="minor"/>
    </font>
    <font>
      <i/>
      <sz val="8"/>
      <color rgb="FF002060"/>
      <name val="Calibri"/>
      <family val="2"/>
      <scheme val="minor"/>
    </font>
    <font>
      <sz val="16"/>
      <name val="Wingdings"/>
      <charset val="2"/>
    </font>
    <font>
      <sz val="10"/>
      <color rgb="FF002060"/>
      <name val="Arial"/>
      <family val="2"/>
    </font>
    <font>
      <b/>
      <sz val="9.5"/>
      <color rgb="FF002060"/>
      <name val="Calibri"/>
      <family val="2"/>
      <scheme val="minor"/>
    </font>
    <font>
      <b/>
      <sz val="10"/>
      <color rgb="FF002060"/>
      <name val="Arial"/>
      <family val="2"/>
    </font>
    <font>
      <b/>
      <sz val="8"/>
      <color rgb="FF002060"/>
      <name val="Arial"/>
      <family val="2"/>
    </font>
    <font>
      <b/>
      <sz val="11"/>
      <color rgb="FF002060"/>
      <name val="Calibri"/>
      <family val="2"/>
    </font>
    <font>
      <sz val="9"/>
      <name val="Arial"/>
      <family val="2"/>
    </font>
    <font>
      <b/>
      <sz val="9"/>
      <color rgb="FF002060"/>
      <name val="Calibri"/>
      <family val="2"/>
    </font>
    <font>
      <sz val="9"/>
      <color rgb="FF0000FF"/>
      <name val="Calibri"/>
      <family val="2"/>
    </font>
    <font>
      <b/>
      <i/>
      <sz val="10.5"/>
      <color theme="0"/>
      <name val="Calibri"/>
      <family val="2"/>
      <scheme val="minor"/>
    </font>
    <font>
      <b/>
      <sz val="10.5"/>
      <color theme="0"/>
      <name val="Calibri"/>
      <family val="2"/>
    </font>
    <font>
      <i/>
      <sz val="11"/>
      <color theme="0"/>
      <name val="Calibri"/>
      <family val="2"/>
      <scheme val="minor"/>
    </font>
    <font>
      <b/>
      <sz val="12"/>
      <color theme="0"/>
      <name val="Calibri"/>
      <family val="2"/>
      <scheme val="minor"/>
    </font>
    <font>
      <b/>
      <sz val="10"/>
      <color indexed="32"/>
      <name val="Calibri"/>
      <family val="2"/>
    </font>
    <font>
      <sz val="10"/>
      <name val="Arial"/>
      <family val="2"/>
    </font>
    <font>
      <b/>
      <sz val="10.5"/>
      <color theme="0"/>
      <name val="Calibri"/>
      <family val="2"/>
      <scheme val="minor"/>
    </font>
    <font>
      <sz val="12"/>
      <name val="Calibri"/>
      <family val="2"/>
    </font>
    <font>
      <b/>
      <sz val="10.5"/>
      <color indexed="32"/>
      <name val="Calibri"/>
      <family val="2"/>
    </font>
    <font>
      <sz val="10.5"/>
      <name val="Calibri"/>
      <family val="2"/>
    </font>
    <font>
      <b/>
      <sz val="10.5"/>
      <color theme="0"/>
      <name val="Symbol"/>
      <family val="1"/>
      <charset val="2"/>
    </font>
    <font>
      <sz val="8"/>
      <color rgb="FF002060"/>
      <name val="Calibri"/>
      <family val="2"/>
    </font>
    <font>
      <sz val="10"/>
      <color rgb="FF7030A0"/>
      <name val="Calibri"/>
      <family val="2"/>
    </font>
    <font>
      <i/>
      <sz val="10"/>
      <color rgb="FFC00000"/>
      <name val="Calibri"/>
      <family val="2"/>
    </font>
    <font>
      <i/>
      <sz val="10"/>
      <color indexed="32"/>
      <name val="Calibri"/>
      <family val="2"/>
    </font>
    <font>
      <i/>
      <sz val="11"/>
      <color theme="1"/>
      <name val="Calibri"/>
      <family val="2"/>
      <scheme val="minor"/>
    </font>
    <font>
      <sz val="9"/>
      <color rgb="FF002060"/>
      <name val="Calibri"/>
      <family val="2"/>
      <scheme val="minor"/>
    </font>
    <font>
      <sz val="8"/>
      <color indexed="12"/>
      <name val="Tahoma"/>
      <family val="2"/>
    </font>
    <font>
      <sz val="8"/>
      <color indexed="81"/>
      <name val="Tahoma"/>
      <family val="2"/>
    </font>
    <font>
      <b/>
      <sz val="12"/>
      <color rgb="FF002060"/>
      <name val="Calibri"/>
      <family val="2"/>
    </font>
    <font>
      <b/>
      <sz val="10.5"/>
      <color indexed="9"/>
      <name val="Calibri"/>
      <family val="2"/>
    </font>
    <font>
      <b/>
      <i/>
      <sz val="10.5"/>
      <color indexed="9"/>
      <name val="Calibri"/>
      <family val="2"/>
    </font>
    <font>
      <i/>
      <sz val="8"/>
      <color theme="0"/>
      <name val="Calibri"/>
      <family val="2"/>
    </font>
    <font>
      <b/>
      <i/>
      <sz val="8"/>
      <color theme="0"/>
      <name val="Calibri"/>
      <family val="2"/>
    </font>
    <font>
      <sz val="7"/>
      <color theme="0"/>
      <name val="Calibri"/>
      <family val="2"/>
    </font>
    <font>
      <b/>
      <sz val="12"/>
      <color rgb="FF002060"/>
      <name val="Calibri"/>
      <family val="2"/>
      <scheme val="minor"/>
    </font>
    <font>
      <b/>
      <sz val="10.5"/>
      <color rgb="FF0000FF"/>
      <name val="Calibri"/>
      <family val="2"/>
    </font>
    <font>
      <sz val="10"/>
      <color rgb="FFFF0000"/>
      <name val="Calibri"/>
      <family val="2"/>
    </font>
    <font>
      <sz val="10"/>
      <color rgb="FF000099"/>
      <name val="Calibri"/>
      <family val="2"/>
    </font>
    <font>
      <b/>
      <sz val="10"/>
      <color rgb="FF000099"/>
      <name val="Calibri"/>
      <family val="2"/>
    </font>
    <font>
      <b/>
      <sz val="11"/>
      <color theme="0"/>
      <name val="Calibri"/>
      <family val="2"/>
    </font>
  </fonts>
  <fills count="30">
    <fill>
      <patternFill patternType="none"/>
    </fill>
    <fill>
      <patternFill patternType="gray125"/>
    </fill>
    <fill>
      <patternFill patternType="solid">
        <fgColor indexed="2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4"/>
      </patternFill>
    </fill>
    <fill>
      <patternFill patternType="solid">
        <fgColor theme="5"/>
      </patternFill>
    </fill>
    <fill>
      <patternFill patternType="solid">
        <fgColor theme="8"/>
      </patternFill>
    </fill>
    <fill>
      <patternFill patternType="solid">
        <fgColor theme="4" tint="-0.24994659260841701"/>
        <bgColor indexed="64"/>
      </patternFill>
    </fill>
    <fill>
      <patternFill patternType="solid">
        <fgColor rgb="FFFFC000"/>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5"/>
      </patternFill>
    </fill>
    <fill>
      <patternFill patternType="solid">
        <fgColor theme="8" tint="-0.24994659260841701"/>
        <bgColor indexed="64"/>
      </patternFill>
    </fill>
    <fill>
      <patternFill patternType="solid">
        <fgColor rgb="FFFFCC00"/>
        <bgColor indexed="64"/>
      </patternFill>
    </fill>
    <fill>
      <patternFill patternType="solid">
        <fgColor theme="8" tint="-0.499984740745262"/>
        <bgColor indexed="64"/>
      </patternFill>
    </fill>
    <fill>
      <patternFill patternType="solid">
        <fgColor rgb="FFEBF9FF"/>
        <bgColor indexed="64"/>
      </patternFill>
    </fill>
    <fill>
      <patternFill patternType="solid">
        <fgColor rgb="FFCCFFCC"/>
        <bgColor indexed="64"/>
      </patternFill>
    </fill>
    <fill>
      <patternFill patternType="solid">
        <fgColor theme="9" tint="0.79998168889431442"/>
        <bgColor indexed="64"/>
      </patternFill>
    </fill>
    <fill>
      <patternFill patternType="solid">
        <fgColor theme="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rgb="FFDAEEF3"/>
        <bgColor indexed="64"/>
      </patternFill>
    </fill>
    <fill>
      <patternFill patternType="solid">
        <fgColor rgb="FFEAEAEA"/>
        <bgColor indexed="64"/>
      </patternFill>
    </fill>
    <fill>
      <patternFill patternType="solid">
        <fgColor rgb="FFDDDDDD"/>
        <bgColor indexed="64"/>
      </patternFill>
    </fill>
    <fill>
      <patternFill patternType="solid">
        <fgColor theme="0"/>
        <bgColor indexed="64"/>
      </patternFill>
    </fill>
  </fills>
  <borders count="234">
    <border>
      <left/>
      <right/>
      <top/>
      <bottom/>
      <diagonal/>
    </border>
    <border>
      <left/>
      <right/>
      <top style="thin">
        <color indexed="64"/>
      </top>
      <bottom/>
      <diagonal/>
    </border>
    <border>
      <left style="thin">
        <color indexed="64"/>
      </left>
      <right/>
      <top/>
      <bottom/>
      <diagonal/>
    </border>
    <border>
      <left/>
      <right/>
      <top style="thin">
        <color theme="0" tint="-0.34998626667073579"/>
      </top>
      <bottom style="thin">
        <color theme="0" tint="-0.34998626667073579"/>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indexed="64"/>
      </left>
      <right/>
      <top style="thin">
        <color theme="0" tint="-0.499984740745262"/>
      </top>
      <bottom/>
      <diagonal/>
    </border>
    <border>
      <left/>
      <right/>
      <top style="thin">
        <color theme="0" tint="-0.24994659260841701"/>
      </top>
      <bottom style="thin">
        <color theme="0" tint="-0.24994659260841701"/>
      </bottom>
      <diagonal/>
    </border>
    <border>
      <left/>
      <right style="thin">
        <color theme="0" tint="-0.499984740745262"/>
      </right>
      <top/>
      <bottom/>
      <diagonal/>
    </border>
    <border>
      <left style="thin">
        <color theme="0" tint="-0.34998626667073579"/>
      </left>
      <right/>
      <top/>
      <bottom/>
      <diagonal/>
    </border>
    <border>
      <left style="thin">
        <color theme="0" tint="-0.34998626667073579"/>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499984740745262"/>
      </bottom>
      <diagonal/>
    </border>
    <border>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24994659260841701"/>
      </top>
      <bottom/>
      <diagonal/>
    </border>
    <border>
      <left/>
      <right/>
      <top style="thin">
        <color theme="0" tint="-0.2499465926084170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24994659260841701"/>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bottom style="hair">
        <color indexed="12"/>
      </bottom>
      <diagonal/>
    </border>
    <border>
      <left style="thin">
        <color theme="0" tint="-0.499984740745262"/>
      </left>
      <right style="thin">
        <color theme="0" tint="-0.499984740745262"/>
      </right>
      <top style="thin">
        <color theme="0" tint="-0.24994659260841701"/>
      </top>
      <bottom style="hair">
        <color indexed="12"/>
      </bottom>
      <diagonal/>
    </border>
    <border>
      <left style="thin">
        <color theme="0" tint="-0.34998626667073579"/>
      </left>
      <right/>
      <top style="thin">
        <color theme="0" tint="-0.34998626667073579"/>
      </top>
      <bottom style="thin">
        <color theme="0" tint="-0.34998626667073579"/>
      </bottom>
      <diagonal/>
    </border>
    <border>
      <left style="thin">
        <color theme="0" tint="-0.499984740745262"/>
      </left>
      <right style="thin">
        <color theme="0" tint="-0.34998626667073579"/>
      </right>
      <top/>
      <bottom/>
      <diagonal/>
    </border>
    <border>
      <left style="thin">
        <color theme="0" tint="-0.499984740745262"/>
      </left>
      <right style="thin">
        <color theme="0" tint="-0.34998626667073579"/>
      </right>
      <top/>
      <bottom style="thin">
        <color theme="0" tint="-0.499984740745262"/>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thin">
        <color theme="0" tint="-0.499984740745262"/>
      </left>
      <right style="thin">
        <color theme="0" tint="-0.34998626667073579"/>
      </right>
      <top style="thin">
        <color theme="0" tint="-0.34998626667073579"/>
      </top>
      <bottom/>
      <diagonal/>
    </border>
    <border>
      <left style="thin">
        <color theme="0" tint="-0.499984740745262"/>
      </left>
      <right style="thin">
        <color theme="0" tint="-0.34998626667073579"/>
      </right>
      <top style="thin">
        <color theme="0" tint="-0.499984740745262"/>
      </top>
      <bottom/>
      <diagonal/>
    </border>
    <border>
      <left style="thin">
        <color theme="0" tint="-0.499984740745262"/>
      </left>
      <right/>
      <top/>
      <bottom/>
      <diagonal/>
    </border>
    <border>
      <left style="thin">
        <color theme="0" tint="-0.34998626667073579"/>
      </left>
      <right style="thin">
        <color theme="0" tint="-0.24994659260841701"/>
      </right>
      <top style="thin">
        <color theme="0" tint="-0.499984740745262"/>
      </top>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diagonal/>
    </border>
    <border>
      <left style="thin">
        <color theme="0" tint="-0.34998626667073579"/>
      </left>
      <right style="thin">
        <color theme="0" tint="-0.24994659260841701"/>
      </right>
      <top style="thin">
        <color theme="0" tint="-0.34998626667073579"/>
      </top>
      <bottom style="thin">
        <color theme="0" tint="-0.499984740745262"/>
      </bottom>
      <diagonal/>
    </border>
    <border>
      <left style="thin">
        <color theme="0" tint="-0.499984740745262"/>
      </left>
      <right style="thin">
        <color theme="0" tint="-0.499984740745262"/>
      </right>
      <top style="thin">
        <color theme="0" tint="-0.34998626667073579"/>
      </top>
      <bottom style="thin">
        <color theme="0" tint="-0.499984740745262"/>
      </bottom>
      <diagonal/>
    </border>
    <border>
      <left style="thin">
        <color theme="0" tint="-0.499984740745262"/>
      </left>
      <right style="thin">
        <color theme="0" tint="-0.34998626667073579"/>
      </right>
      <top style="thin">
        <color theme="0" tint="-0.34998626667073579"/>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24994659260841701"/>
      </left>
      <right/>
      <top style="thin">
        <color theme="0" tint="-0.24994659260841701"/>
      </top>
      <bottom style="thin">
        <color theme="0" tint="-0.24994659260841701"/>
      </bottom>
      <diagonal/>
    </border>
    <border>
      <left style="thin">
        <color theme="0" tint="-0.499984740745262"/>
      </left>
      <right style="thin">
        <color theme="0" tint="-0.34998626667073579"/>
      </right>
      <top style="thin">
        <color theme="0" tint="-0.24994659260841701"/>
      </top>
      <bottom style="thin">
        <color theme="0" tint="-0.24994659260841701"/>
      </bottom>
      <diagonal/>
    </border>
    <border>
      <left style="thin">
        <color theme="0" tint="-0.499984740745262"/>
      </left>
      <right style="thin">
        <color theme="0" tint="-0.34998626667073579"/>
      </right>
      <top style="thin">
        <color theme="0" tint="-0.24994659260841701"/>
      </top>
      <bottom/>
      <diagonal/>
    </border>
    <border>
      <left style="thin">
        <color theme="0" tint="-0.499984740745262"/>
      </left>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theme="0" tint="-0.34998626667073579"/>
      </left>
      <right style="thin">
        <color theme="0" tint="-0.24994659260841701"/>
      </right>
      <top style="thin">
        <color theme="0" tint="-0.34998626667073579"/>
      </top>
      <bottom/>
      <diagonal/>
    </border>
    <border>
      <left/>
      <right style="thin">
        <color indexed="64"/>
      </right>
      <top style="thin">
        <color theme="0" tint="-0.499984740745262"/>
      </top>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24994659260841701"/>
      </top>
      <bottom style="thin">
        <color theme="0" tint="-0.24994659260841701"/>
      </bottom>
      <diagonal/>
    </border>
    <border>
      <left style="thin">
        <color theme="0" tint="-0.34998626667073579"/>
      </left>
      <right style="thin">
        <color theme="0" tint="-0.499984740745262"/>
      </right>
      <top style="thin">
        <color theme="0" tint="-0.34998626667073579"/>
      </top>
      <bottom/>
      <diagonal/>
    </border>
    <border>
      <left/>
      <right/>
      <top/>
      <bottom style="thin">
        <color theme="0" tint="-0.499984740745262"/>
      </bottom>
      <diagonal/>
    </border>
    <border>
      <left style="thin">
        <color theme="0" tint="-0.499984740745262"/>
      </left>
      <right/>
      <top style="thin">
        <color theme="0" tint="-0.24994659260841701"/>
      </top>
      <bottom/>
      <diagonal/>
    </border>
    <border>
      <left style="thin">
        <color theme="0" tint="-0.24994659260841701"/>
      </left>
      <right style="thin">
        <color theme="0" tint="-0.499984740745262"/>
      </right>
      <top style="thin">
        <color theme="0" tint="-0.24994659260841701"/>
      </top>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499984740745262"/>
      </left>
      <right/>
      <top style="thin">
        <color theme="0" tint="-0.24994659260841701"/>
      </top>
      <bottom style="thin">
        <color theme="0" tint="-0.34998626667073579"/>
      </bottom>
      <diagonal/>
    </border>
    <border>
      <left style="thin">
        <color theme="0" tint="-0.24994659260841701"/>
      </left>
      <right style="thin">
        <color theme="0" tint="-0.499984740745262"/>
      </right>
      <top style="thin">
        <color theme="0" tint="-0.24994659260841701"/>
      </top>
      <bottom style="thin">
        <color theme="0" tint="-0.34998626667073579"/>
      </bottom>
      <diagonal/>
    </border>
    <border>
      <left style="thin">
        <color theme="0" tint="-0.499984740745262"/>
      </left>
      <right/>
      <top/>
      <bottom style="thin">
        <color theme="0" tint="-0.24994659260841701"/>
      </bottom>
      <diagonal/>
    </border>
    <border>
      <left style="thin">
        <color theme="0" tint="-0.24994659260841701"/>
      </left>
      <right style="thin">
        <color theme="0" tint="-0.499984740745262"/>
      </right>
      <top/>
      <bottom/>
      <diagonal/>
    </border>
    <border>
      <left style="thin">
        <color theme="0" tint="-0.499984740745262"/>
      </left>
      <right/>
      <top style="thin">
        <color theme="0" tint="-0.499984740745262"/>
      </top>
      <bottom/>
      <diagonal/>
    </border>
    <border>
      <left style="thin">
        <color theme="0" tint="-0.24994659260841701"/>
      </left>
      <right style="thin">
        <color theme="0" tint="-0.499984740745262"/>
      </right>
      <top style="thin">
        <color theme="0" tint="-0.499984740745262"/>
      </top>
      <bottom/>
      <diagonal/>
    </border>
    <border>
      <left style="thin">
        <color theme="0" tint="-0.499984740745262"/>
      </left>
      <right/>
      <top/>
      <bottom style="thin">
        <color theme="0" tint="-0.34998626667073579"/>
      </bottom>
      <diagonal/>
    </border>
    <border>
      <left style="thin">
        <color theme="0" tint="-0.24994659260841701"/>
      </left>
      <right style="thin">
        <color theme="0" tint="-0.499984740745262"/>
      </right>
      <top/>
      <bottom style="thin">
        <color theme="0" tint="-0.34998626667073579"/>
      </bottom>
      <diagonal/>
    </border>
    <border>
      <left style="thin">
        <color theme="0" tint="-0.499984740745262"/>
      </left>
      <right style="thin">
        <color theme="0" tint="-0.24994659260841701"/>
      </right>
      <top/>
      <bottom style="thin">
        <color theme="0" tint="-0.499984740745262"/>
      </bottom>
      <diagonal/>
    </border>
    <border>
      <left style="thin">
        <color theme="0" tint="-0.499984740745262"/>
      </left>
      <right style="thin">
        <color theme="0" tint="-0.24994659260841701"/>
      </right>
      <top/>
      <bottom/>
      <diagonal/>
    </border>
    <border>
      <left style="thin">
        <color theme="0" tint="-0.24994659260841701"/>
      </left>
      <right/>
      <top/>
      <bottom/>
      <diagonal/>
    </border>
    <border>
      <left/>
      <right/>
      <top style="thin">
        <color auto="1"/>
      </top>
      <bottom/>
      <diagonal/>
    </border>
    <border>
      <left/>
      <right/>
      <top style="thin">
        <color theme="0" tint="-0.24994659260841701"/>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style="thin">
        <color theme="0" tint="-0.499984740745262"/>
      </left>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style="thin">
        <color theme="0" tint="-0.499984740745262"/>
      </left>
      <right/>
      <top style="thin">
        <color theme="0" tint="-0.34998626667073579"/>
      </top>
      <bottom style="thin">
        <color theme="0" tint="-0.24994659260841701"/>
      </bottom>
      <diagonal/>
    </border>
    <border>
      <left/>
      <right style="thin">
        <color theme="0" tint="-0.499984740745262"/>
      </right>
      <top style="thin">
        <color theme="0" tint="-0.34998626667073579"/>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n">
        <color theme="0" tint="-0.24994659260841701"/>
      </bottom>
      <diagonal/>
    </border>
    <border>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34998626667073579"/>
      </left>
      <right style="thin">
        <color theme="0" tint="-0.499984740745262"/>
      </right>
      <top/>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24994659260841701"/>
      </top>
      <bottom/>
      <diagonal/>
    </border>
    <border>
      <left style="thin">
        <color theme="0" tint="-0.34998626667073579"/>
      </left>
      <right style="thin">
        <color theme="0" tint="-0.499984740745262"/>
      </right>
      <top style="thin">
        <color theme="0" tint="-0.499984740745262"/>
      </top>
      <bottom/>
      <diagonal/>
    </border>
    <border>
      <left style="thin">
        <color theme="0" tint="-0.34998626667073579"/>
      </left>
      <right style="thin">
        <color theme="0" tint="-0.499984740745262"/>
      </right>
      <top style="thin">
        <color theme="0" tint="-0.24994659260841701"/>
      </top>
      <bottom style="thin">
        <color theme="0" tint="-0.34998626667073579"/>
      </bottom>
      <diagonal/>
    </border>
    <border>
      <left style="thin">
        <color theme="0" tint="-0.499984740745262"/>
      </left>
      <right style="thin">
        <color theme="0" tint="-0.499984740745262"/>
      </right>
      <top style="thin">
        <color theme="0" tint="-0.24994659260841701"/>
      </top>
      <bottom style="thin">
        <color theme="0" tint="-0.34998626667073579"/>
      </bottom>
      <diagonal/>
    </border>
    <border>
      <left/>
      <right style="thin">
        <color theme="0" tint="-0.499984740745262"/>
      </right>
      <top style="thin">
        <color theme="0" tint="-0.499984740745262"/>
      </top>
      <bottom/>
      <diagonal/>
    </border>
    <border>
      <left/>
      <right style="thin">
        <color theme="0" tint="-0.499984740745262"/>
      </right>
      <top style="thin">
        <color theme="0" tint="-0.24994659260841701"/>
      </top>
      <bottom style="thin">
        <color theme="0" tint="-0.34998626667073579"/>
      </bottom>
      <diagonal/>
    </border>
    <border>
      <left style="thin">
        <color theme="0" tint="-0.24994659260841701"/>
      </left>
      <right style="thin">
        <color theme="0" tint="-0.499984740745262"/>
      </right>
      <top style="thin">
        <color theme="0" tint="-0.34998626667073579"/>
      </top>
      <bottom/>
      <diagonal/>
    </border>
    <border>
      <left style="thin">
        <color theme="0" tint="-0.24994659260841701"/>
      </left>
      <right style="thin">
        <color theme="0" tint="-0.499984740745262"/>
      </right>
      <top style="thin">
        <color theme="0" tint="-0.34998626667073579"/>
      </top>
      <bottom style="thin">
        <color theme="0" tint="-0.34998626667073579"/>
      </bottom>
      <diagonal/>
    </border>
    <border>
      <left style="thin">
        <color theme="0" tint="-0.24994659260841701"/>
      </left>
      <right style="thin">
        <color theme="0" tint="-0.499984740745262"/>
      </right>
      <top style="thin">
        <color theme="0" tint="-0.34998626667073579"/>
      </top>
      <bottom style="thin">
        <color theme="0" tint="-0.24994659260841701"/>
      </bottom>
      <diagonal/>
    </border>
    <border>
      <left style="thin">
        <color theme="0" tint="-0.499984740745262"/>
      </left>
      <right/>
      <top style="thin">
        <color theme="0" tint="-0.34998626667073579"/>
      </top>
      <bottom style="thin">
        <color theme="0" tint="-0.34998626667073579"/>
      </bottom>
      <diagonal/>
    </border>
    <border>
      <left style="thin">
        <color theme="0" tint="-0.24994659260841701"/>
      </left>
      <right/>
      <top style="thin">
        <color theme="0" tint="-0.499984740745262"/>
      </top>
      <bottom/>
      <diagonal/>
    </border>
    <border>
      <left style="thin">
        <color theme="0" tint="-0.24994659260841701"/>
      </left>
      <right/>
      <top style="thin">
        <color theme="0" tint="-0.24994659260841701"/>
      </top>
      <bottom/>
      <diagonal/>
    </border>
    <border>
      <left/>
      <right style="thin">
        <color theme="0" tint="-0.499984740745262"/>
      </right>
      <top style="thin">
        <color theme="0" tint="-0.24994659260841701"/>
      </top>
      <bottom/>
      <diagonal/>
    </border>
    <border>
      <left style="thin">
        <color theme="0" tint="-0.499984740745262"/>
      </left>
      <right/>
      <top style="thin">
        <color theme="0" tint="-0.34998626667073579"/>
      </top>
      <bottom/>
      <diagonal/>
    </border>
    <border>
      <left style="thin">
        <color theme="0" tint="-0.24994659260841701"/>
      </left>
      <right/>
      <top style="thin">
        <color theme="0" tint="-0.34998626667073579"/>
      </top>
      <bottom/>
      <diagonal/>
    </border>
    <border>
      <left style="thin">
        <color theme="0" tint="-0.24994659260841701"/>
      </left>
      <right/>
      <top style="thin">
        <color theme="0" tint="-0.24994659260841701"/>
      </top>
      <bottom style="thin">
        <color theme="0" tint="-0.34998626667073579"/>
      </bottom>
      <diagonal/>
    </border>
    <border>
      <left style="thin">
        <color theme="0" tint="-0.34998626667073579"/>
      </left>
      <right style="thin">
        <color theme="0" tint="-0.24994659260841701"/>
      </right>
      <top style="thin">
        <color theme="0" tint="-0.24994659260841701"/>
      </top>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theme="0" tint="-0.499984740745262"/>
      </right>
      <top style="thin">
        <color theme="0" tint="-0.34998626667073579"/>
      </top>
      <bottom style="thin">
        <color theme="0" tint="-0.499984740745262"/>
      </bottom>
      <diagonal/>
    </border>
    <border>
      <left/>
      <right style="thin">
        <color theme="0" tint="-0.499984740745262"/>
      </right>
      <top style="thin">
        <color theme="0" tint="-0.34998626667073579"/>
      </top>
      <bottom style="thin">
        <color theme="0" tint="-0.499984740745262"/>
      </bottom>
      <diagonal/>
    </border>
    <border>
      <left/>
      <right style="thin">
        <color theme="0" tint="-0.499984740745262"/>
      </right>
      <top style="thin">
        <color theme="0" tint="-0.34998626667073579"/>
      </top>
      <bottom/>
      <diagonal/>
    </border>
    <border>
      <left style="thin">
        <color theme="0" tint="-0.34998626667073579"/>
      </left>
      <right style="thin">
        <color theme="0" tint="-0.24994659260841701"/>
      </right>
      <top style="thin">
        <color theme="0" tint="-0.24994659260841701"/>
      </top>
      <bottom style="thin">
        <color theme="0" tint="-0.34998626667073579"/>
      </bottom>
      <diagonal/>
    </border>
    <border>
      <left style="thin">
        <color theme="0" tint="-0.499984740745262"/>
      </left>
      <right style="thin">
        <color theme="0" tint="-0.34998626667073579"/>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499984740745262"/>
      </left>
      <right/>
      <top style="thin">
        <color theme="0" tint="-0.24994659260841701"/>
      </top>
      <bottom style="thin">
        <color theme="0" tint="-0.499984740745262"/>
      </bottom>
      <diagonal/>
    </border>
    <border>
      <left style="thin">
        <color theme="0" tint="-0.24994659260841701"/>
      </left>
      <right style="thin">
        <color theme="0" tint="-0.499984740745262"/>
      </right>
      <top style="thin">
        <color theme="0" tint="-0.24994659260841701"/>
      </top>
      <bottom style="thin">
        <color theme="0" tint="-0.49998474074526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499984740745262"/>
      </right>
      <top/>
      <bottom style="thin">
        <color theme="0" tint="-0.24994659260841701"/>
      </bottom>
      <diagonal/>
    </border>
    <border>
      <left style="thin">
        <color theme="0" tint="-0.34998626667073579"/>
      </left>
      <right style="thin">
        <color theme="0" tint="-0.24994659260841701"/>
      </right>
      <top style="thin">
        <color theme="0" tint="-0.34998626667073579"/>
      </top>
      <bottom style="thin">
        <color theme="0" tint="-0.24994659260841701"/>
      </bottom>
      <diagonal/>
    </border>
    <border>
      <left style="thin">
        <color theme="0" tint="-0.499984740745262"/>
      </left>
      <right style="thin">
        <color theme="0"/>
      </right>
      <top style="thin">
        <color theme="0" tint="-0.499984740745262"/>
      </top>
      <bottom/>
      <diagonal/>
    </border>
    <border>
      <left style="thin">
        <color theme="0"/>
      </left>
      <right style="thin">
        <color indexed="64"/>
      </right>
      <top style="thin">
        <color theme="0" tint="-0.499984740745262"/>
      </top>
      <bottom/>
      <diagonal/>
    </border>
    <border>
      <left style="thin">
        <color indexed="64"/>
      </left>
      <right style="thin">
        <color theme="0"/>
      </right>
      <top style="thin">
        <color theme="0" tint="-0.499984740745262"/>
      </top>
      <bottom/>
      <diagonal/>
    </border>
    <border>
      <left style="thin">
        <color theme="0"/>
      </left>
      <right/>
      <top style="thin">
        <color theme="0" tint="-0.499984740745262"/>
      </top>
      <bottom/>
      <diagonal/>
    </border>
    <border>
      <left/>
      <right style="thin">
        <color theme="0"/>
      </right>
      <top style="thin">
        <color theme="0" tint="-0.499984740745262"/>
      </top>
      <bottom/>
      <diagonal/>
    </border>
    <border>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tint="-0.34998626667073579"/>
      </right>
      <top/>
      <bottom style="thin">
        <color theme="0" tint="-0.34998626667073579"/>
      </bottom>
      <diagonal/>
    </border>
    <border>
      <left style="thin">
        <color theme="0" tint="-0.34998626667073579"/>
      </left>
      <right style="thin">
        <color theme="0" tint="-0.24994659260841701"/>
      </right>
      <top/>
      <bottom style="thin">
        <color theme="0" tint="-0.34998626667073579"/>
      </bottom>
      <diagonal/>
    </border>
    <border>
      <left style="thin">
        <color theme="0" tint="-0.499984740745262"/>
      </left>
      <right style="thin">
        <color theme="0" tint="-0.24994659260841701"/>
      </right>
      <top style="thin">
        <color theme="0" tint="-0.499984740745262"/>
      </top>
      <bottom/>
      <diagonal/>
    </border>
    <border>
      <left/>
      <right style="thin">
        <color theme="0" tint="-0.499984740745262"/>
      </right>
      <top style="thin">
        <color theme="0" tint="-0.499984740745262"/>
      </top>
      <bottom style="thin">
        <color theme="0" tint="-0.24994659260841701"/>
      </bottom>
      <diagonal/>
    </border>
    <border>
      <left style="thin">
        <color theme="0" tint="-0.24994659260841701"/>
      </left>
      <right/>
      <top style="thin">
        <color theme="0" tint="-0.34998626667073579"/>
      </top>
      <bottom style="thin">
        <color theme="0" tint="-0.499984740745262"/>
      </bottom>
      <diagonal/>
    </border>
    <border>
      <left style="thin">
        <color theme="0" tint="-0.499984740745262"/>
      </left>
      <right style="thin">
        <color theme="0"/>
      </right>
      <top/>
      <bottom style="thin">
        <color theme="0" tint="-0.499984740745262"/>
      </bottom>
      <diagonal/>
    </border>
    <border>
      <left style="thin">
        <color theme="0"/>
      </left>
      <right style="thin">
        <color theme="0" tint="-0.34998626667073579"/>
      </right>
      <top style="thin">
        <color theme="0" tint="-0.499984740745262"/>
      </top>
      <bottom style="thin">
        <color theme="0" tint="-0.499984740745262"/>
      </bottom>
      <diagonal/>
    </border>
    <border>
      <left style="thin">
        <color theme="0" tint="-0.34998626667073579"/>
      </left>
      <right/>
      <top style="thin">
        <color theme="0" tint="-0.24994659260841701"/>
      </top>
      <bottom style="thin">
        <color theme="0" tint="-0.499984740745262"/>
      </bottom>
      <diagonal/>
    </border>
    <border>
      <left style="thin">
        <color theme="0"/>
      </left>
      <right/>
      <top style="thin">
        <color theme="0" tint="-0.24994659260841701"/>
      </top>
      <bottom style="thin">
        <color theme="0" tint="-0.499984740745262"/>
      </bottom>
      <diagonal/>
    </border>
    <border>
      <left style="thin">
        <color theme="0" tint="-0.34998626667073579"/>
      </left>
      <right style="thin">
        <color theme="0"/>
      </right>
      <top style="thin">
        <color theme="0" tint="-0.24994659260841701"/>
      </top>
      <bottom style="thin">
        <color theme="0" tint="-0.499984740745262"/>
      </bottom>
      <diagonal/>
    </border>
    <border>
      <left style="thin">
        <color theme="0" tint="-0.24994659260841701"/>
      </left>
      <right style="thin">
        <color theme="0" tint="-0.24994659260841701"/>
      </right>
      <top style="thin">
        <color theme="0" tint="-0.34998626667073579"/>
      </top>
      <bottom style="thin">
        <color theme="0" tint="-0.499984740745262"/>
      </bottom>
      <diagonal/>
    </border>
    <border>
      <left style="thin">
        <color theme="0"/>
      </left>
      <right/>
      <top style="thin">
        <color theme="0" tint="-0.499984740745262"/>
      </top>
      <bottom style="thin">
        <color theme="0" tint="-0.24994659260841701"/>
      </bottom>
      <diagonal/>
    </border>
    <border>
      <left style="thin">
        <color theme="0" tint="-0.34998626667073579"/>
      </left>
      <right style="thin">
        <color theme="0" tint="-0.34998626667073579"/>
      </right>
      <top style="thin">
        <color theme="0" tint="-0.499984740745262"/>
      </top>
      <bottom/>
      <diagonal/>
    </border>
    <border>
      <left style="thin">
        <color theme="0" tint="-0.34998626667073579"/>
      </left>
      <right style="thin">
        <color theme="0" tint="-0.34998626667073579"/>
      </right>
      <top/>
      <bottom style="thin">
        <color theme="0" tint="-0.499984740745262"/>
      </bottom>
      <diagonal/>
    </border>
    <border>
      <left style="thin">
        <color theme="0" tint="-0.499984740745262"/>
      </left>
      <right style="thin">
        <color theme="0" tint="-0.24994659260841701"/>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24994659260841701"/>
      </left>
      <right/>
      <top/>
      <bottom style="thin">
        <color theme="0" tint="-0.34998626667073579"/>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34998626667073579"/>
      </left>
      <right style="thin">
        <color theme="0" tint="-0.499984740745262"/>
      </right>
      <top/>
      <bottom style="thin">
        <color theme="0" tint="-0.499984740745262"/>
      </bottom>
      <diagonal/>
    </border>
    <border>
      <left style="thin">
        <color theme="0" tint="-0.34998626667073579"/>
      </left>
      <right/>
      <top style="thin">
        <color theme="0" tint="-0.34998626667073579"/>
      </top>
      <bottom style="thin">
        <color theme="0" tint="-0.499984740745262"/>
      </bottom>
      <diagonal/>
    </border>
    <border>
      <left/>
      <right style="thin">
        <color theme="0" tint="-0.34998626667073579"/>
      </right>
      <top/>
      <bottom style="thin">
        <color theme="0" tint="-0.499984740745262"/>
      </bottom>
      <diagonal/>
    </border>
    <border>
      <left style="thin">
        <color theme="0" tint="-0.24994659260841701"/>
      </left>
      <right style="thin">
        <color theme="0" tint="-0.34998626667073579"/>
      </right>
      <top style="thin">
        <color theme="0" tint="-0.499984740745262"/>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bottom/>
      <diagonal/>
    </border>
    <border>
      <left style="thin">
        <color theme="0" tint="-0.24994659260841701"/>
      </left>
      <right style="thin">
        <color theme="0" tint="-0.34998626667073579"/>
      </right>
      <top style="thin">
        <color theme="0" tint="-0.34998626667073579"/>
      </top>
      <bottom style="thin">
        <color theme="0" tint="-0.499984740745262"/>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top style="thin">
        <color theme="0" tint="-0.499984740745262"/>
      </top>
      <bottom/>
      <diagonal/>
    </border>
    <border>
      <left style="thin">
        <color theme="0" tint="-0.34998626667073579"/>
      </left>
      <right/>
      <top/>
      <bottom style="thin">
        <color theme="0" tint="-0.499984740745262"/>
      </bottom>
      <diagonal/>
    </border>
    <border>
      <left style="thin">
        <color theme="0"/>
      </left>
      <right style="thin">
        <color theme="0" tint="-0.34998626667073579"/>
      </right>
      <top style="thin">
        <color theme="0" tint="-0.499984740745262"/>
      </top>
      <bottom/>
      <diagonal/>
    </border>
    <border>
      <left style="thin">
        <color theme="0"/>
      </left>
      <right style="thin">
        <color theme="0" tint="-0.34998626667073579"/>
      </right>
      <top/>
      <bottom style="thin">
        <color theme="0" tint="-0.499984740745262"/>
      </bottom>
      <diagonal/>
    </border>
    <border>
      <left/>
      <right/>
      <top/>
      <bottom style="thin">
        <color theme="0" tint="-0.34998626667073579"/>
      </bottom>
      <diagonal/>
    </border>
    <border>
      <left style="thin">
        <color theme="0" tint="-0.34998626667073579"/>
      </left>
      <right style="thin">
        <color theme="0" tint="-0.499984740745262"/>
      </right>
      <top/>
      <bottom style="thin">
        <color theme="0" tint="-0.34998626667073579"/>
      </bottom>
      <diagonal/>
    </border>
    <border>
      <left style="thin">
        <color theme="0" tint="-0.24994659260841701"/>
      </left>
      <right style="thin">
        <color theme="0" tint="-0.499984740745262"/>
      </right>
      <top/>
      <bottom style="thin">
        <color theme="0" tint="-0.499984740745262"/>
      </bottom>
      <diagonal/>
    </border>
    <border>
      <left style="thin">
        <color theme="0" tint="-0.34998626667073579"/>
      </left>
      <right style="thin">
        <color theme="0" tint="-0.499984740745262"/>
      </right>
      <top style="thin">
        <color theme="0" tint="-0.24994659260841701"/>
      </top>
      <bottom style="thin">
        <color theme="0" tint="-0.499984740745262"/>
      </bottom>
      <diagonal/>
    </border>
    <border>
      <left style="thin">
        <color theme="0" tint="-0.34998626667073579"/>
      </left>
      <right style="thin">
        <color theme="0" tint="-0.24994659260841701"/>
      </right>
      <top style="thin">
        <color theme="0" tint="-0.24994659260841701"/>
      </top>
      <bottom style="thin">
        <color theme="0" tint="-0.499984740745262"/>
      </bottom>
      <diagonal/>
    </border>
    <border>
      <left style="thin">
        <color theme="0" tint="-0.34998626667073579"/>
      </left>
      <right style="thin">
        <color theme="0" tint="-0.34998626667073579"/>
      </right>
      <top style="thin">
        <color theme="0" tint="-0.24994659260841701"/>
      </top>
      <bottom style="thin">
        <color theme="0" tint="-0.499984740745262"/>
      </bottom>
      <diagonal/>
    </border>
    <border>
      <left/>
      <right style="thin">
        <color theme="0" tint="-0.34998626667073579"/>
      </right>
      <top style="thin">
        <color theme="0" tint="-0.24994659260841701"/>
      </top>
      <bottom style="thin">
        <color theme="0" tint="-0.499984740745262"/>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right>
      <top style="thin">
        <color theme="0" tint="-0.34998626667073579"/>
      </top>
      <bottom style="thin">
        <color theme="0" tint="-0.499984740745262"/>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34998626667073579"/>
      </bottom>
      <diagonal/>
    </border>
    <border>
      <left style="thin">
        <color theme="0" tint="-0.34998626667073579"/>
      </left>
      <right style="thin">
        <color theme="0" tint="-0.34998626667073579"/>
      </right>
      <top/>
      <bottom style="thin">
        <color theme="0" tint="-0.24994659260841701"/>
      </bottom>
      <diagonal/>
    </border>
    <border>
      <left style="thin">
        <color theme="0" tint="-0.499984740745262"/>
      </left>
      <right/>
      <top style="thin">
        <color theme="0" tint="-0.499984740745262"/>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24994659260841701"/>
      </left>
      <right/>
      <top style="thin">
        <color theme="0" tint="-0.499984740745262"/>
      </top>
      <bottom style="thin">
        <color theme="0" tint="-0.24994659260841701"/>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thin">
        <color theme="0" tint="-0.34998626667073579"/>
      </left>
      <right/>
      <top style="thin">
        <color theme="0" tint="-0.499984740745262"/>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thin">
        <color theme="0" tint="-0.34998626667073579"/>
      </bottom>
      <diagonal/>
    </border>
    <border>
      <left style="thin">
        <color theme="0" tint="-0.499984740745262"/>
      </left>
      <right style="thin">
        <color theme="0" tint="-0.34998626667073579"/>
      </right>
      <top style="thin">
        <color theme="0" tint="-0.499984740745262"/>
      </top>
      <bottom style="thin">
        <color theme="0" tint="-0.24994659260841701"/>
      </bottom>
      <diagonal/>
    </border>
    <border>
      <left/>
      <right/>
      <top style="thin">
        <color theme="0" tint="-0.499984740745262"/>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24994659260841701"/>
      </bottom>
      <diagonal/>
    </border>
    <border>
      <left style="thin">
        <color theme="0" tint="-0.34998626667073579"/>
      </left>
      <right style="thin">
        <color theme="0" tint="-0.24994659260841701"/>
      </right>
      <top style="thin">
        <color theme="0" tint="-0.499984740745262"/>
      </top>
      <bottom style="thin">
        <color theme="0" tint="-0.24994659260841701"/>
      </bottom>
      <diagonal/>
    </border>
    <border>
      <left style="thin">
        <color theme="0" tint="-0.34998626667073579"/>
      </left>
      <right style="thin">
        <color theme="0" tint="-0.24994659260841701"/>
      </right>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499984740745262"/>
      </bottom>
      <diagonal/>
    </border>
    <border>
      <left/>
      <right style="thin">
        <color theme="0" tint="-0.34998626667073579"/>
      </right>
      <top style="thin">
        <color theme="0" tint="-0.499984740745262"/>
      </top>
      <bottom style="thin">
        <color theme="0" tint="-0.24994659260841701"/>
      </bottom>
      <diagonal/>
    </border>
    <border>
      <left/>
      <right style="thin">
        <color theme="0" tint="-0.34998626667073579"/>
      </right>
      <top style="thin">
        <color theme="0" tint="-0.24994659260841701"/>
      </top>
      <bottom style="thin">
        <color theme="0" tint="-0.34998626667073579"/>
      </bottom>
      <diagonal/>
    </border>
    <border>
      <left/>
      <right style="thin">
        <color theme="0" tint="-0.34998626667073579"/>
      </right>
      <top style="thin">
        <color theme="0" tint="-0.499984740745262"/>
      </top>
      <bottom/>
      <diagonal/>
    </border>
    <border>
      <left/>
      <right style="thin">
        <color theme="0" tint="-0.34998626667073579"/>
      </right>
      <top/>
      <bottom style="thin">
        <color theme="0" tint="-0.34998626667073579"/>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tint="-0.24994659260841701"/>
      </left>
      <right style="thin">
        <color theme="0" tint="-0.34998626667073579"/>
      </right>
      <top style="thin">
        <color theme="0"/>
      </top>
      <bottom/>
      <diagonal/>
    </border>
    <border>
      <left style="thin">
        <color theme="0" tint="-0.24994659260841701"/>
      </left>
      <right style="thin">
        <color theme="0" tint="-0.34998626667073579"/>
      </right>
      <top style="thin">
        <color theme="0" tint="-0.34998626667073579"/>
      </top>
      <bottom/>
      <diagonal/>
    </border>
    <border>
      <left style="double">
        <color theme="0" tint="-0.499984740745262"/>
      </left>
      <right style="double">
        <color theme="0" tint="-0.499984740745262"/>
      </right>
      <top/>
      <bottom/>
      <diagonal/>
    </border>
    <border>
      <left style="double">
        <color theme="0" tint="-0.499984740745262"/>
      </left>
      <right style="double">
        <color theme="0" tint="-0.499984740745262"/>
      </right>
      <top style="thin">
        <color theme="0" tint="-0.34998626667073579"/>
      </top>
      <bottom/>
      <diagonal/>
    </border>
    <border>
      <left style="thin">
        <color theme="0" tint="-0.34998626667073579"/>
      </left>
      <right/>
      <top style="thin">
        <color theme="0" tint="-0.34998626667073579"/>
      </top>
      <bottom/>
      <diagonal/>
    </border>
    <border>
      <left style="double">
        <color theme="0" tint="-0.499984740745262"/>
      </left>
      <right style="double">
        <color theme="0" tint="-0.499984740745262"/>
      </right>
      <top style="thin">
        <color theme="0" tint="-0.24994659260841701"/>
      </top>
      <bottom style="thin">
        <color theme="0" tint="-0.24994659260841701"/>
      </bottom>
      <diagonal/>
    </border>
    <border>
      <left style="double">
        <color theme="0" tint="-0.499984740745262"/>
      </left>
      <right style="double">
        <color theme="0" tint="-0.499984740745262"/>
      </right>
      <top style="thin">
        <color theme="0" tint="-0.34998626667073579"/>
      </top>
      <bottom style="thin">
        <color theme="0" tint="-0.499984740745262"/>
      </bottom>
      <diagonal/>
    </border>
    <border>
      <left/>
      <right/>
      <top style="thin">
        <color theme="0"/>
      </top>
      <bottom/>
      <diagonal/>
    </border>
    <border>
      <left style="thin">
        <color theme="0" tint="-0.34998626667073579"/>
      </left>
      <right/>
      <top style="thin">
        <color theme="0"/>
      </top>
      <bottom style="thin">
        <color theme="0"/>
      </bottom>
      <diagonal/>
    </border>
    <border>
      <left style="double">
        <color theme="0" tint="-0.499984740745262"/>
      </left>
      <right style="thin">
        <color theme="0" tint="-0.499984740745262"/>
      </right>
      <top style="thin">
        <color theme="0" tint="-0.34998626667073579"/>
      </top>
      <bottom style="thin">
        <color theme="0" tint="-0.499984740745262"/>
      </bottom>
      <diagonal/>
    </border>
    <border>
      <left style="double">
        <color theme="0" tint="-0.499984740745262"/>
      </left>
      <right style="thin">
        <color theme="0" tint="-0.499984740745262"/>
      </right>
      <top style="thin">
        <color theme="0" tint="-0.34998626667073579"/>
      </top>
      <bottom/>
      <diagonal/>
    </border>
    <border>
      <left style="double">
        <color theme="0" tint="-0.499984740745262"/>
      </left>
      <right style="thin">
        <color theme="0" tint="-0.499984740745262"/>
      </right>
      <top style="thin">
        <color theme="0" tint="-0.24994659260841701"/>
      </top>
      <bottom style="thin">
        <color theme="0" tint="-0.24994659260841701"/>
      </bottom>
      <diagonal/>
    </border>
    <border>
      <left style="double">
        <color theme="0" tint="-0.499984740745262"/>
      </left>
      <right style="thin">
        <color theme="0" tint="-0.499984740745262"/>
      </right>
      <top/>
      <bottom/>
      <diagonal/>
    </border>
    <border>
      <left style="double">
        <color theme="0"/>
      </left>
      <right style="thin">
        <color theme="0" tint="-0.499984740745262"/>
      </right>
      <top style="thin">
        <color theme="0"/>
      </top>
      <bottom/>
      <diagonal/>
    </border>
    <border>
      <left style="double">
        <color theme="0"/>
      </left>
      <right style="thin">
        <color theme="0" tint="-0.499984740745262"/>
      </right>
      <top/>
      <bottom style="thin">
        <color theme="0" tint="-0.34998626667073579"/>
      </bottom>
      <diagonal/>
    </border>
    <border>
      <left style="thin">
        <color theme="0" tint="-0.499984740745262"/>
      </left>
      <right style="thin">
        <color theme="0" tint="-0.24994659260841701"/>
      </right>
      <top style="thin">
        <color theme="0"/>
      </top>
      <bottom/>
      <diagonal/>
    </border>
    <border>
      <left style="thin">
        <color theme="0"/>
      </left>
      <right style="thin">
        <color theme="0" tint="-0.24994659260841701"/>
      </right>
      <top style="thin">
        <color theme="0"/>
      </top>
      <bottom style="thin">
        <color theme="0" tint="-0.34998626667073579"/>
      </bottom>
      <diagonal/>
    </border>
    <border>
      <left/>
      <right style="thin">
        <color theme="0" tint="-0.24994659260841701"/>
      </right>
      <top style="thin">
        <color theme="0"/>
      </top>
      <bottom style="thin">
        <color theme="0" tint="-0.34998626667073579"/>
      </bottom>
      <diagonal/>
    </border>
    <border>
      <left style="double">
        <color theme="0"/>
      </left>
      <right style="double">
        <color theme="0"/>
      </right>
      <top style="thin">
        <color theme="0"/>
      </top>
      <bottom/>
      <diagonal/>
    </border>
    <border>
      <left style="double">
        <color theme="0"/>
      </left>
      <right style="double">
        <color theme="0"/>
      </right>
      <top/>
      <bottom style="thin">
        <color theme="0" tint="-0.34998626667073579"/>
      </bottom>
      <diagonal/>
    </border>
    <border>
      <left style="double">
        <color theme="0"/>
      </left>
      <right/>
      <top style="thin">
        <color theme="0"/>
      </top>
      <bottom style="thin">
        <color theme="0"/>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
      <left style="thin">
        <color theme="0" tint="-0.24994659260841701"/>
      </left>
      <right style="thin">
        <color theme="0" tint="-0.34998626667073579"/>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24994659260841701"/>
      </bottom>
      <diagonal/>
    </border>
    <border>
      <left style="thin">
        <color theme="0" tint="-0.34998626667073579"/>
      </left>
      <right style="thin">
        <color theme="0" tint="-0.499984740745262"/>
      </right>
      <top/>
      <bottom style="thin">
        <color theme="0" tint="-0.24994659260841701"/>
      </bottom>
      <diagonal/>
    </border>
    <border>
      <left style="thin">
        <color theme="0" tint="-0.499984740745262"/>
      </left>
      <right style="thin">
        <color theme="0"/>
      </right>
      <top style="thin">
        <color theme="0" tint="-0.34998626667073579"/>
      </top>
      <bottom style="thin">
        <color theme="0" tint="-0.499984740745262"/>
      </bottom>
      <diagonal/>
    </border>
    <border>
      <left style="thin">
        <color theme="0" tint="-0.24994659260841701"/>
      </left>
      <right/>
      <top style="thin">
        <color theme="0"/>
      </top>
      <bottom/>
      <diagonal/>
    </border>
    <border>
      <left/>
      <right style="thin">
        <color theme="0" tint="-0.34998626667073579"/>
      </right>
      <top style="thin">
        <color theme="0"/>
      </top>
      <bottom/>
      <diagonal/>
    </border>
    <border>
      <left style="thin">
        <color theme="0" tint="-0.24994659260841701"/>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499984740745262"/>
      </left>
      <right style="thin">
        <color theme="0" tint="-0.34998626667073579"/>
      </right>
      <top style="thin">
        <color theme="0" tint="-0.24994659260841701"/>
      </top>
      <bottom style="thin">
        <color theme="0" tint="-0.499984740745262"/>
      </bottom>
      <diagonal/>
    </border>
    <border>
      <left style="thin">
        <color theme="0" tint="-0.499984740745262"/>
      </left>
      <right style="thin">
        <color theme="0" tint="-0.499984740745262"/>
      </right>
      <top style="thin">
        <color theme="0" tint="-0.24994659260841701"/>
      </top>
      <bottom style="thin">
        <color theme="0" tint="-0.499984740745262"/>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24994659260841701"/>
      </right>
      <top style="thin">
        <color theme="0" tint="-0.499984740745262"/>
      </top>
      <bottom style="thin">
        <color theme="0" tint="-0.499984740745262"/>
      </bottom>
      <diagonal/>
    </border>
    <border>
      <left style="thin">
        <color theme="0" tint="-0.24994659260841701"/>
      </left>
      <right/>
      <top/>
      <bottom style="thin">
        <color theme="0" tint="-0.24994659260841701"/>
      </bottom>
      <diagonal/>
    </border>
    <border>
      <left style="thin">
        <color theme="0" tint="-0.499984740745262"/>
      </left>
      <right style="thin">
        <color theme="0" tint="-0.24994659260841701"/>
      </right>
      <top style="thin">
        <color theme="0" tint="-0.24994659260841701"/>
      </top>
      <bottom/>
      <diagonal/>
    </border>
    <border>
      <left style="thin">
        <color theme="0" tint="-0.499984740745262"/>
      </left>
      <right style="thin">
        <color theme="0" tint="-0.24994659260841701"/>
      </right>
      <top style="thin">
        <color theme="0" tint="-0.24994659260841701"/>
      </top>
      <bottom style="thin">
        <color theme="0" tint="-0.499984740745262"/>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right style="thin">
        <color theme="0" tint="-0.499984740745262"/>
      </right>
      <top/>
      <bottom style="thin">
        <color theme="0" tint="-0.34998626667073579"/>
      </bottom>
      <diagonal/>
    </border>
    <border>
      <left style="thin">
        <color theme="0" tint="-0.34998626667073579"/>
      </left>
      <right/>
      <top/>
      <bottom style="thin">
        <color theme="0" tint="-0.24994659260841701"/>
      </bottom>
      <diagonal/>
    </border>
    <border>
      <left/>
      <right style="thin">
        <color theme="0" tint="-0.34998626667073579"/>
      </right>
      <top/>
      <bottom style="thin">
        <color theme="0" tint="-0.24994659260841701"/>
      </bottom>
      <diagonal/>
    </border>
  </borders>
  <cellStyleXfs count="11">
    <xf numFmtId="0" fontId="0" fillId="0" borderId="0"/>
    <xf numFmtId="0" fontId="16"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9" fontId="3" fillId="0" borderId="0" applyFont="0" applyFill="0" applyBorder="0" applyAlignment="0" applyProtection="0"/>
    <xf numFmtId="0" fontId="2" fillId="16" borderId="0" applyNumberFormat="0" applyBorder="0" applyAlignment="0" applyProtection="0"/>
    <xf numFmtId="43" fontId="94" fillId="0" borderId="0" applyFont="0" applyFill="0" applyBorder="0" applyAlignment="0" applyProtection="0"/>
  </cellStyleXfs>
  <cellXfs count="1277">
    <xf numFmtId="0" fontId="0" fillId="0" borderId="0" xfId="0"/>
    <xf numFmtId="0" fontId="4" fillId="0" borderId="1" xfId="0" applyFont="1" applyBorder="1" applyAlignment="1" applyProtection="1">
      <alignment horizontal="left" vertical="center" indent="1"/>
      <protection locked="0"/>
    </xf>
    <xf numFmtId="164" fontId="4" fillId="0" borderId="1" xfId="0" applyNumberFormat="1" applyFont="1" applyBorder="1" applyAlignment="1" applyProtection="1">
      <alignment horizontal="left" vertical="center" indent="1"/>
      <protection locked="0"/>
    </xf>
    <xf numFmtId="164" fontId="4" fillId="0" borderId="1" xfId="0" applyNumberFormat="1" applyFont="1" applyBorder="1" applyAlignment="1" applyProtection="1">
      <alignment vertical="center"/>
      <protection locked="0"/>
    </xf>
    <xf numFmtId="0" fontId="4" fillId="0" borderId="0" xfId="0" applyFont="1" applyAlignment="1" applyProtection="1">
      <alignment vertical="center"/>
      <protection locked="0"/>
    </xf>
    <xf numFmtId="0" fontId="4" fillId="0" borderId="2" xfId="0" applyFont="1" applyBorder="1" applyAlignment="1" applyProtection="1">
      <alignment vertical="center"/>
      <protection locked="0"/>
    </xf>
    <xf numFmtId="164" fontId="7"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horizontal="left" vertical="center" indent="1"/>
      <protection locked="0"/>
    </xf>
    <xf numFmtId="164" fontId="5" fillId="0" borderId="0" xfId="0" applyNumberFormat="1" applyFont="1" applyFill="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Alignment="1" applyProtection="1">
      <alignment horizontal="left" vertical="center" indent="1"/>
      <protection locked="0"/>
    </xf>
    <xf numFmtId="164" fontId="4" fillId="0" borderId="0" xfId="0" applyNumberFormat="1" applyFont="1" applyAlignment="1" applyProtection="1">
      <alignment horizontal="left" vertical="center" indent="1"/>
      <protection locked="0"/>
    </xf>
    <xf numFmtId="164" fontId="4" fillId="0" borderId="0" xfId="0" applyNumberFormat="1" applyFont="1" applyAlignment="1" applyProtection="1">
      <alignment vertical="center"/>
      <protection locked="0"/>
    </xf>
    <xf numFmtId="165" fontId="9" fillId="0" borderId="0" xfId="0" applyNumberFormat="1" applyFont="1" applyFill="1" applyAlignment="1" applyProtection="1">
      <alignment horizontal="center" vertical="center"/>
      <protection locked="0"/>
    </xf>
    <xf numFmtId="164" fontId="7" fillId="0" borderId="0" xfId="0" applyNumberFormat="1" applyFont="1" applyFill="1" applyBorder="1" applyAlignment="1" applyProtection="1">
      <alignment horizontal="left" vertical="center" indent="1"/>
      <protection locked="0"/>
    </xf>
    <xf numFmtId="165" fontId="9" fillId="0" borderId="0" xfId="0" applyNumberFormat="1" applyFont="1" applyAlignment="1" applyProtection="1">
      <alignment horizontal="center" vertical="center"/>
      <protection locked="0"/>
    </xf>
    <xf numFmtId="0" fontId="7" fillId="0" borderId="2" xfId="0" applyFont="1" applyBorder="1" applyAlignment="1" applyProtection="1">
      <alignment vertical="center"/>
      <protection locked="0"/>
    </xf>
    <xf numFmtId="0" fontId="7" fillId="0" borderId="0" xfId="0" applyFont="1" applyAlignment="1" applyProtection="1">
      <alignment vertical="center"/>
      <protection locked="0"/>
    </xf>
    <xf numFmtId="0" fontId="1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4" fontId="4" fillId="0" borderId="0" xfId="0" applyNumberFormat="1" applyFont="1" applyFill="1" applyBorder="1" applyAlignment="1" applyProtection="1">
      <alignment horizontal="center" vertical="center"/>
      <protection locked="0"/>
    </xf>
    <xf numFmtId="0" fontId="24" fillId="0" borderId="2" xfId="0" applyFont="1" applyBorder="1" applyAlignment="1" applyProtection="1">
      <alignment vertical="center"/>
      <protection locked="0"/>
    </xf>
    <xf numFmtId="0" fontId="24" fillId="0" borderId="0" xfId="0" applyFont="1" applyBorder="1" applyAlignment="1" applyProtection="1">
      <alignment horizontal="left" vertical="center" indent="1"/>
      <protection locked="0"/>
    </xf>
    <xf numFmtId="164" fontId="24" fillId="0" borderId="0" xfId="0" applyNumberFormat="1" applyFont="1" applyBorder="1" applyAlignment="1" applyProtection="1">
      <alignment vertical="center"/>
      <protection locked="0"/>
    </xf>
    <xf numFmtId="164" fontId="24" fillId="0" borderId="0" xfId="0" applyNumberFormat="1" applyFont="1" applyFill="1" applyBorder="1" applyAlignment="1" applyProtection="1">
      <alignment vertical="center"/>
      <protection locked="0"/>
    </xf>
    <xf numFmtId="165" fontId="25" fillId="0" borderId="0" xfId="0" applyNumberFormat="1" applyFont="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165" fontId="25" fillId="0" borderId="0" xfId="0" applyNumberFormat="1" applyFont="1" applyFill="1" applyBorder="1" applyAlignment="1" applyProtection="1">
      <alignment horizontal="center" vertical="center"/>
      <protection locked="0"/>
    </xf>
    <xf numFmtId="167" fontId="24" fillId="0" borderId="0" xfId="0" applyNumberFormat="1" applyFont="1" applyBorder="1" applyAlignment="1" applyProtection="1">
      <alignment horizontal="center" vertical="center"/>
      <protection locked="0"/>
    </xf>
    <xf numFmtId="0" fontId="24" fillId="0" borderId="0" xfId="0" applyFont="1" applyAlignment="1" applyProtection="1">
      <alignment vertical="center"/>
      <protection locked="0"/>
    </xf>
    <xf numFmtId="164" fontId="31" fillId="0" borderId="0" xfId="0" applyNumberFormat="1" applyFont="1" applyBorder="1" applyAlignment="1" applyProtection="1">
      <alignment vertical="center"/>
      <protection locked="0"/>
    </xf>
    <xf numFmtId="164" fontId="14" fillId="0" borderId="0" xfId="0" applyNumberFormat="1" applyFont="1" applyAlignment="1" applyProtection="1">
      <alignment horizontal="left" vertical="center" indent="1"/>
      <protection locked="0"/>
    </xf>
    <xf numFmtId="164" fontId="14" fillId="0" borderId="0" xfId="0" applyNumberFormat="1" applyFont="1" applyBorder="1" applyAlignment="1" applyProtection="1">
      <alignment vertical="center"/>
      <protection locked="0"/>
    </xf>
    <xf numFmtId="165" fontId="37" fillId="0" borderId="0" xfId="0" applyNumberFormat="1" applyFont="1" applyAlignment="1" applyProtection="1">
      <alignment horizontal="center" vertical="center"/>
      <protection locked="0"/>
    </xf>
    <xf numFmtId="164" fontId="14" fillId="0" borderId="0" xfId="0" applyNumberFormat="1" applyFont="1" applyAlignment="1" applyProtection="1">
      <alignment vertical="center"/>
      <protection locked="0"/>
    </xf>
    <xf numFmtId="165" fontId="38" fillId="0" borderId="0" xfId="0" applyNumberFormat="1" applyFont="1" applyBorder="1" applyAlignment="1" applyProtection="1">
      <alignment horizontal="center" vertical="center"/>
      <protection locked="0"/>
    </xf>
    <xf numFmtId="165" fontId="37" fillId="0" borderId="0" xfId="0" applyNumberFormat="1" applyFont="1" applyBorder="1" applyAlignment="1" applyProtection="1">
      <alignment horizontal="center" vertical="center"/>
      <protection locked="0"/>
    </xf>
    <xf numFmtId="165" fontId="20" fillId="0" borderId="0" xfId="0" applyNumberFormat="1" applyFont="1" applyBorder="1" applyAlignment="1" applyProtection="1">
      <alignment horizontal="center" vertical="center"/>
      <protection locked="0"/>
    </xf>
    <xf numFmtId="165" fontId="20" fillId="0" borderId="0" xfId="0" applyNumberFormat="1" applyFont="1" applyAlignment="1" applyProtection="1">
      <alignment horizontal="center" vertical="center"/>
      <protection locked="0"/>
    </xf>
    <xf numFmtId="165" fontId="35" fillId="0" borderId="0" xfId="0" applyNumberFormat="1" applyFont="1" applyBorder="1" applyAlignment="1" applyProtection="1">
      <alignment horizontal="center" vertical="center"/>
      <protection locked="0"/>
    </xf>
    <xf numFmtId="165" fontId="35" fillId="0" borderId="0" xfId="0" applyNumberFormat="1" applyFont="1" applyAlignment="1" applyProtection="1">
      <alignment horizontal="center" vertical="center"/>
      <protection locked="0"/>
    </xf>
    <xf numFmtId="165" fontId="5" fillId="0" borderId="20" xfId="0" applyNumberFormat="1" applyFont="1" applyFill="1" applyBorder="1" applyAlignment="1" applyProtection="1">
      <alignment horizontal="center" vertical="center"/>
      <protection locked="0"/>
    </xf>
    <xf numFmtId="165" fontId="5" fillId="0" borderId="21" xfId="0" applyNumberFormat="1" applyFont="1" applyFill="1" applyBorder="1" applyAlignment="1" applyProtection="1">
      <alignment horizontal="center" vertical="center"/>
      <protection locked="0"/>
    </xf>
    <xf numFmtId="165" fontId="5" fillId="0" borderId="23" xfId="0" applyNumberFormat="1" applyFont="1" applyFill="1" applyBorder="1" applyAlignment="1" applyProtection="1">
      <alignment horizontal="center" vertical="center"/>
      <protection locked="0"/>
    </xf>
    <xf numFmtId="166" fontId="30" fillId="0" borderId="0" xfId="6" applyNumberFormat="1" applyFont="1" applyFill="1" applyBorder="1" applyAlignment="1" applyProtection="1">
      <alignment vertical="center" wrapText="1"/>
      <protection locked="0"/>
    </xf>
    <xf numFmtId="165" fontId="34" fillId="0" borderId="0" xfId="0" applyNumberFormat="1" applyFont="1" applyFill="1" applyBorder="1" applyAlignment="1" applyProtection="1">
      <alignment horizontal="center" vertical="center"/>
      <protection locked="0"/>
    </xf>
    <xf numFmtId="165" fontId="5" fillId="0" borderId="22" xfId="0" applyNumberFormat="1" applyFont="1" applyFill="1" applyBorder="1" applyAlignment="1" applyProtection="1">
      <alignment horizontal="center" vertical="center"/>
      <protection hidden="1"/>
    </xf>
    <xf numFmtId="166" fontId="4" fillId="0" borderId="42" xfId="0" applyNumberFormat="1" applyFont="1" applyFill="1" applyBorder="1" applyAlignment="1" applyProtection="1">
      <alignment vertical="center"/>
      <protection locked="0"/>
    </xf>
    <xf numFmtId="166" fontId="4" fillId="0" borderId="26" xfId="0" applyNumberFormat="1" applyFont="1" applyFill="1" applyBorder="1" applyAlignment="1" applyProtection="1">
      <alignment vertical="center"/>
      <protection locked="0"/>
    </xf>
    <xf numFmtId="166" fontId="14" fillId="0" borderId="26" xfId="0" applyNumberFormat="1" applyFont="1" applyFill="1" applyBorder="1" applyAlignment="1" applyProtection="1">
      <alignment vertical="center"/>
      <protection hidden="1"/>
    </xf>
    <xf numFmtId="165" fontId="5" fillId="0" borderId="20" xfId="0" applyNumberFormat="1" applyFont="1" applyFill="1" applyBorder="1" applyAlignment="1" applyProtection="1">
      <alignment horizontal="center" vertical="center"/>
      <protection hidden="1"/>
    </xf>
    <xf numFmtId="166" fontId="4" fillId="0" borderId="30" xfId="0" applyNumberFormat="1" applyFont="1" applyFill="1" applyBorder="1" applyAlignment="1" applyProtection="1">
      <alignment vertical="center"/>
      <protection locked="0"/>
    </xf>
    <xf numFmtId="166" fontId="4" fillId="0" borderId="26" xfId="0" applyNumberFormat="1" applyFont="1" applyFill="1" applyBorder="1" applyAlignment="1" applyProtection="1">
      <alignment vertical="center"/>
      <protection hidden="1"/>
    </xf>
    <xf numFmtId="165" fontId="20" fillId="0" borderId="21" xfId="0" applyNumberFormat="1" applyFont="1" applyFill="1" applyBorder="1" applyAlignment="1" applyProtection="1">
      <alignment horizontal="center" vertical="center"/>
      <protection locked="0"/>
    </xf>
    <xf numFmtId="0" fontId="26" fillId="0" borderId="0" xfId="0" applyFont="1" applyAlignment="1" applyProtection="1">
      <alignment vertical="center"/>
      <protection locked="0"/>
    </xf>
    <xf numFmtId="164" fontId="4" fillId="0" borderId="68" xfId="0" applyNumberFormat="1" applyFont="1" applyBorder="1" applyAlignment="1" applyProtection="1">
      <alignment horizontal="left" vertical="center" indent="1"/>
      <protection locked="0"/>
    </xf>
    <xf numFmtId="0" fontId="24" fillId="0" borderId="0" xfId="0" applyFont="1" applyBorder="1" applyAlignment="1" applyProtection="1">
      <alignment vertical="center"/>
      <protection locked="0"/>
    </xf>
    <xf numFmtId="165" fontId="35" fillId="0" borderId="56" xfId="0" applyNumberFormat="1" applyFont="1" applyFill="1" applyBorder="1" applyAlignment="1" applyProtection="1">
      <alignment horizontal="center" vertical="center"/>
      <protection hidden="1"/>
    </xf>
    <xf numFmtId="165" fontId="20" fillId="0" borderId="58" xfId="0" applyNumberFormat="1" applyFont="1" applyFill="1" applyBorder="1" applyAlignment="1" applyProtection="1">
      <alignment horizontal="center" vertical="center"/>
      <protection hidden="1"/>
    </xf>
    <xf numFmtId="165" fontId="20" fillId="0" borderId="55" xfId="0" applyNumberFormat="1" applyFont="1" applyFill="1" applyBorder="1" applyAlignment="1" applyProtection="1">
      <alignment horizontal="center" vertical="center"/>
      <protection hidden="1"/>
    </xf>
    <xf numFmtId="165" fontId="20" fillId="0" borderId="60" xfId="0" applyNumberFormat="1" applyFont="1" applyFill="1" applyBorder="1" applyAlignment="1" applyProtection="1">
      <alignment horizontal="center" vertical="center"/>
      <protection hidden="1"/>
    </xf>
    <xf numFmtId="165" fontId="20" fillId="0" borderId="56" xfId="0" applyNumberFormat="1" applyFont="1" applyFill="1" applyBorder="1" applyAlignment="1" applyProtection="1">
      <alignment horizontal="center" vertical="center"/>
      <protection hidden="1"/>
    </xf>
    <xf numFmtId="166" fontId="4" fillId="0" borderId="44" xfId="0" applyNumberFormat="1" applyFont="1" applyFill="1" applyBorder="1" applyAlignment="1" applyProtection="1">
      <alignment vertical="center"/>
      <protection hidden="1"/>
    </xf>
    <xf numFmtId="166" fontId="4" fillId="0" borderId="54" xfId="0" applyNumberFormat="1" applyFont="1" applyFill="1" applyBorder="1" applyAlignment="1" applyProtection="1">
      <alignment vertical="center"/>
      <protection hidden="1"/>
    </xf>
    <xf numFmtId="166" fontId="4" fillId="0" borderId="31" xfId="0" applyNumberFormat="1" applyFont="1" applyFill="1" applyBorder="1" applyAlignment="1" applyProtection="1">
      <alignment vertical="center"/>
      <protection hidden="1"/>
    </xf>
    <xf numFmtId="165" fontId="20" fillId="0" borderId="41" xfId="0" applyNumberFormat="1" applyFont="1" applyFill="1" applyBorder="1" applyAlignment="1" applyProtection="1">
      <alignment horizontal="center" vertical="center"/>
      <protection hidden="1"/>
    </xf>
    <xf numFmtId="165" fontId="20" fillId="0" borderId="67" xfId="0" applyNumberFormat="1" applyFont="1" applyFill="1" applyBorder="1" applyAlignment="1" applyProtection="1">
      <alignment horizontal="center" vertical="center"/>
      <protection hidden="1"/>
    </xf>
    <xf numFmtId="165" fontId="20" fillId="0" borderId="97" xfId="0" applyNumberFormat="1" applyFont="1" applyFill="1" applyBorder="1" applyAlignment="1" applyProtection="1">
      <alignment horizontal="center" vertical="center"/>
      <protection hidden="1"/>
    </xf>
    <xf numFmtId="166" fontId="4" fillId="0" borderId="7" xfId="0" applyNumberFormat="1" applyFont="1" applyFill="1" applyBorder="1" applyAlignment="1" applyProtection="1">
      <alignment vertical="center"/>
      <protection hidden="1"/>
    </xf>
    <xf numFmtId="166" fontId="4" fillId="0" borderId="0" xfId="0" applyNumberFormat="1" applyFont="1" applyFill="1" applyBorder="1" applyAlignment="1" applyProtection="1">
      <alignment vertical="center"/>
      <protection hidden="1"/>
    </xf>
    <xf numFmtId="166" fontId="4" fillId="0" borderId="16" xfId="0" applyNumberFormat="1" applyFont="1" applyFill="1" applyBorder="1" applyAlignment="1" applyProtection="1">
      <alignment vertical="center"/>
      <protection hidden="1"/>
    </xf>
    <xf numFmtId="165" fontId="20" fillId="0" borderId="62" xfId="0" applyNumberFormat="1" applyFont="1" applyFill="1" applyBorder="1" applyAlignment="1" applyProtection="1">
      <alignment horizontal="center" vertical="center"/>
      <protection hidden="1"/>
    </xf>
    <xf numFmtId="166" fontId="20" fillId="0" borderId="97" xfId="0" applyNumberFormat="1" applyFont="1" applyFill="1" applyBorder="1" applyAlignment="1" applyProtection="1">
      <alignment vertical="center"/>
      <protection hidden="1"/>
    </xf>
    <xf numFmtId="166" fontId="20" fillId="0" borderId="55" xfId="0" applyNumberFormat="1" applyFont="1" applyFill="1" applyBorder="1" applyAlignment="1" applyProtection="1">
      <alignment vertical="center"/>
      <protection hidden="1"/>
    </xf>
    <xf numFmtId="166" fontId="14" fillId="0" borderId="44" xfId="0" applyNumberFormat="1" applyFont="1" applyFill="1" applyBorder="1" applyAlignment="1" applyProtection="1">
      <alignment vertical="center"/>
      <protection locked="0"/>
    </xf>
    <xf numFmtId="166" fontId="14" fillId="0" borderId="59" xfId="0" applyNumberFormat="1" applyFont="1" applyFill="1" applyBorder="1" applyAlignment="1" applyProtection="1">
      <alignment vertical="center"/>
      <protection locked="0"/>
    </xf>
    <xf numFmtId="166" fontId="14" fillId="0" borderId="54" xfId="0" applyNumberFormat="1" applyFont="1" applyFill="1" applyBorder="1" applyAlignment="1" applyProtection="1">
      <alignment vertical="center"/>
      <protection locked="0"/>
    </xf>
    <xf numFmtId="166" fontId="14" fillId="0" borderId="31" xfId="0" applyNumberFormat="1" applyFont="1" applyFill="1" applyBorder="1" applyAlignment="1" applyProtection="1">
      <alignment vertical="center"/>
      <protection locked="0"/>
    </xf>
    <xf numFmtId="166" fontId="4" fillId="0" borderId="44" xfId="0" applyNumberFormat="1" applyFont="1" applyFill="1" applyBorder="1" applyAlignment="1" applyProtection="1">
      <alignment vertical="center"/>
      <protection locked="0"/>
    </xf>
    <xf numFmtId="0" fontId="4" fillId="0" borderId="0" xfId="0" applyFont="1" applyFill="1" applyAlignment="1" applyProtection="1">
      <alignment vertical="center"/>
      <protection locked="0"/>
    </xf>
    <xf numFmtId="166" fontId="4" fillId="0" borderId="54" xfId="0" applyNumberFormat="1" applyFont="1" applyFill="1" applyBorder="1" applyAlignment="1" applyProtection="1">
      <alignment vertical="center"/>
      <protection locked="0"/>
    </xf>
    <xf numFmtId="166" fontId="20" fillId="0" borderId="67" xfId="0" applyNumberFormat="1" applyFont="1" applyFill="1" applyBorder="1" applyAlignment="1" applyProtection="1">
      <alignment vertical="center"/>
      <protection hidden="1"/>
    </xf>
    <xf numFmtId="166" fontId="20" fillId="0" borderId="60" xfId="0" applyNumberFormat="1" applyFont="1" applyFill="1" applyBorder="1" applyAlignment="1" applyProtection="1">
      <alignment vertical="center"/>
      <protection hidden="1"/>
    </xf>
    <xf numFmtId="3" fontId="20" fillId="0" borderId="0" xfId="0" applyNumberFormat="1" applyFont="1" applyAlignment="1" applyProtection="1">
      <alignment horizontal="center" vertical="center"/>
      <protection locked="0"/>
    </xf>
    <xf numFmtId="3" fontId="20" fillId="0" borderId="0" xfId="0" applyNumberFormat="1" applyFont="1" applyBorder="1" applyAlignment="1" applyProtection="1">
      <alignment horizontal="center" vertical="center"/>
      <protection locked="0"/>
    </xf>
    <xf numFmtId="0" fontId="51" fillId="0" borderId="0" xfId="0" applyFont="1" applyProtection="1">
      <protection hidden="1"/>
    </xf>
    <xf numFmtId="165" fontId="54" fillId="0" borderId="83" xfId="0" applyNumberFormat="1" applyFont="1" applyBorder="1" applyAlignment="1">
      <alignment horizontal="center" vertical="center"/>
    </xf>
    <xf numFmtId="0" fontId="26" fillId="0" borderId="61" xfId="0" applyFont="1" applyBorder="1" applyAlignment="1" applyProtection="1">
      <alignment horizontal="left" vertical="center" indent="1"/>
      <protection locked="0"/>
    </xf>
    <xf numFmtId="0" fontId="26" fillId="0" borderId="44" xfId="0" applyFont="1" applyBorder="1" applyAlignment="1" applyProtection="1">
      <alignment horizontal="left" vertical="center" indent="1"/>
      <protection locked="0"/>
    </xf>
    <xf numFmtId="0" fontId="26" fillId="0" borderId="31" xfId="0" applyFont="1" applyBorder="1" applyAlignment="1" applyProtection="1">
      <alignment horizontal="left" vertical="center" indent="1"/>
      <protection locked="0"/>
    </xf>
    <xf numFmtId="166" fontId="14" fillId="15" borderId="95" xfId="0" applyNumberFormat="1" applyFont="1" applyFill="1" applyBorder="1" applyAlignment="1" applyProtection="1">
      <alignment vertical="center"/>
      <protection hidden="1"/>
    </xf>
    <xf numFmtId="166" fontId="14" fillId="15" borderId="103" xfId="0" applyNumberFormat="1" applyFont="1" applyFill="1" applyBorder="1" applyAlignment="1" applyProtection="1">
      <alignment vertical="center"/>
      <protection hidden="1"/>
    </xf>
    <xf numFmtId="165" fontId="35" fillId="0" borderId="60" xfId="0" applyNumberFormat="1" applyFont="1" applyFill="1" applyBorder="1" applyAlignment="1" applyProtection="1">
      <alignment horizontal="center" vertical="center"/>
      <protection hidden="1"/>
    </xf>
    <xf numFmtId="165" fontId="20" fillId="0" borderId="18" xfId="0" applyNumberFormat="1" applyFont="1" applyFill="1" applyBorder="1" applyAlignment="1" applyProtection="1">
      <alignment horizontal="center" vertical="center"/>
      <protection locked="0"/>
    </xf>
    <xf numFmtId="164" fontId="26" fillId="0" borderId="0" xfId="0" applyNumberFormat="1" applyFont="1" applyBorder="1" applyAlignment="1" applyProtection="1">
      <alignment vertical="center"/>
      <protection locked="0"/>
    </xf>
    <xf numFmtId="166" fontId="26" fillId="0" borderId="7" xfId="0" applyNumberFormat="1" applyFont="1" applyFill="1" applyBorder="1" applyAlignment="1" applyProtection="1">
      <alignment vertical="center"/>
      <protection hidden="1"/>
    </xf>
    <xf numFmtId="166" fontId="26" fillId="0" borderId="0" xfId="0" applyNumberFormat="1" applyFont="1" applyFill="1" applyBorder="1" applyAlignment="1" applyProtection="1">
      <alignment vertical="center"/>
      <protection hidden="1"/>
    </xf>
    <xf numFmtId="166" fontId="26" fillId="0" borderId="9" xfId="0" applyNumberFormat="1" applyFont="1" applyFill="1" applyBorder="1" applyAlignment="1" applyProtection="1">
      <alignment vertical="center"/>
      <protection hidden="1"/>
    </xf>
    <xf numFmtId="166" fontId="26" fillId="0" borderId="10" xfId="0" applyNumberFormat="1" applyFont="1" applyFill="1" applyBorder="1" applyAlignment="1" applyProtection="1">
      <alignment vertical="center"/>
      <protection hidden="1"/>
    </xf>
    <xf numFmtId="164" fontId="26" fillId="0" borderId="0" xfId="0" applyNumberFormat="1" applyFont="1" applyAlignment="1" applyProtection="1">
      <alignment vertical="center"/>
      <protection locked="0"/>
    </xf>
    <xf numFmtId="166" fontId="26" fillId="0" borderId="16" xfId="0" applyNumberFormat="1" applyFont="1" applyFill="1" applyBorder="1" applyAlignment="1" applyProtection="1">
      <alignment vertical="center"/>
      <protection hidden="1"/>
    </xf>
    <xf numFmtId="166" fontId="26" fillId="0" borderId="34" xfId="0" applyNumberFormat="1" applyFont="1" applyFill="1" applyBorder="1" applyAlignment="1" applyProtection="1">
      <alignment vertical="center"/>
      <protection hidden="1"/>
    </xf>
    <xf numFmtId="166" fontId="26" fillId="0" borderId="33" xfId="0" applyNumberFormat="1" applyFont="1" applyFill="1" applyBorder="1" applyAlignment="1" applyProtection="1">
      <alignment vertical="center"/>
      <protection hidden="1"/>
    </xf>
    <xf numFmtId="166" fontId="26" fillId="0" borderId="14" xfId="0" applyNumberFormat="1" applyFont="1" applyFill="1" applyBorder="1" applyAlignment="1" applyProtection="1">
      <alignment vertical="center"/>
      <protection hidden="1"/>
    </xf>
    <xf numFmtId="166" fontId="26" fillId="0" borderId="49" xfId="0" applyNumberFormat="1" applyFont="1" applyFill="1" applyBorder="1" applyAlignment="1" applyProtection="1">
      <alignment vertical="center"/>
      <protection hidden="1"/>
    </xf>
    <xf numFmtId="164" fontId="32" fillId="0" borderId="0" xfId="0" applyNumberFormat="1" applyFont="1" applyBorder="1" applyAlignment="1" applyProtection="1">
      <alignment vertical="center"/>
      <protection locked="0"/>
    </xf>
    <xf numFmtId="166" fontId="32" fillId="0" borderId="7" xfId="0" applyNumberFormat="1" applyFont="1" applyFill="1" applyBorder="1" applyAlignment="1" applyProtection="1">
      <alignment vertical="center"/>
      <protection hidden="1"/>
    </xf>
    <xf numFmtId="166" fontId="32" fillId="0" borderId="0" xfId="0" applyNumberFormat="1" applyFont="1" applyFill="1" applyBorder="1" applyAlignment="1" applyProtection="1">
      <alignment vertical="center"/>
      <protection hidden="1"/>
    </xf>
    <xf numFmtId="166" fontId="32" fillId="0" borderId="34" xfId="0" applyNumberFormat="1" applyFont="1" applyFill="1" applyBorder="1" applyAlignment="1" applyProtection="1">
      <alignment vertical="center"/>
      <protection hidden="1"/>
    </xf>
    <xf numFmtId="166" fontId="32" fillId="0" borderId="33" xfId="0" applyNumberFormat="1" applyFont="1" applyFill="1" applyBorder="1" applyAlignment="1" applyProtection="1">
      <alignment vertical="center"/>
      <protection hidden="1"/>
    </xf>
    <xf numFmtId="164" fontId="32" fillId="0" borderId="0" xfId="0" applyNumberFormat="1" applyFont="1" applyAlignment="1" applyProtection="1">
      <alignment vertical="center"/>
      <protection locked="0"/>
    </xf>
    <xf numFmtId="166" fontId="32" fillId="0" borderId="13" xfId="0" applyNumberFormat="1" applyFont="1" applyFill="1" applyBorder="1" applyAlignment="1" applyProtection="1">
      <alignment vertical="center"/>
      <protection hidden="1"/>
    </xf>
    <xf numFmtId="166" fontId="32" fillId="0" borderId="14" xfId="0" applyNumberFormat="1" applyFont="1" applyFill="1" applyBorder="1" applyAlignment="1" applyProtection="1">
      <alignment vertical="center"/>
      <protection hidden="1"/>
    </xf>
    <xf numFmtId="166" fontId="32" fillId="0" borderId="49" xfId="0" applyNumberFormat="1" applyFont="1" applyFill="1" applyBorder="1" applyAlignment="1" applyProtection="1">
      <alignment vertical="center"/>
      <protection hidden="1"/>
    </xf>
    <xf numFmtId="165" fontId="5" fillId="0" borderId="45" xfId="0" applyNumberFormat="1" applyFont="1" applyFill="1" applyBorder="1" applyAlignment="1" applyProtection="1">
      <alignment horizontal="center" vertical="center"/>
      <protection hidden="1"/>
    </xf>
    <xf numFmtId="165" fontId="20" fillId="0" borderId="8" xfId="0" applyNumberFormat="1" applyFont="1" applyFill="1" applyBorder="1" applyAlignment="1" applyProtection="1">
      <alignment horizontal="center" vertical="center"/>
      <protection hidden="1"/>
    </xf>
    <xf numFmtId="165" fontId="20" fillId="0" borderId="81" xfId="0" applyNumberFormat="1" applyFont="1" applyFill="1" applyBorder="1" applyAlignment="1" applyProtection="1">
      <alignment horizontal="center" vertical="center"/>
      <protection hidden="1"/>
    </xf>
    <xf numFmtId="165" fontId="20" fillId="0" borderId="83" xfId="0" applyNumberFormat="1" applyFont="1" applyFill="1" applyBorder="1" applyAlignment="1" applyProtection="1">
      <alignment horizontal="center" vertical="center"/>
      <protection hidden="1"/>
    </xf>
    <xf numFmtId="165" fontId="20" fillId="0" borderId="51" xfId="0" applyNumberFormat="1" applyFont="1" applyFill="1" applyBorder="1" applyAlignment="1" applyProtection="1">
      <alignment horizontal="center" vertical="center"/>
      <protection hidden="1"/>
    </xf>
    <xf numFmtId="166" fontId="26" fillId="0" borderId="102" xfId="0" applyNumberFormat="1" applyFont="1" applyFill="1" applyBorder="1" applyAlignment="1" applyProtection="1">
      <alignment vertical="center"/>
      <protection hidden="1"/>
    </xf>
    <xf numFmtId="166" fontId="32" fillId="0" borderId="69" xfId="0" applyNumberFormat="1" applyFont="1" applyFill="1" applyBorder="1" applyAlignment="1" applyProtection="1">
      <alignment vertical="center"/>
      <protection hidden="1"/>
    </xf>
    <xf numFmtId="165" fontId="35" fillId="0" borderId="8" xfId="0" applyNumberFormat="1" applyFont="1" applyFill="1" applyBorder="1" applyAlignment="1" applyProtection="1">
      <alignment horizontal="center" vertical="center"/>
      <protection hidden="1"/>
    </xf>
    <xf numFmtId="165" fontId="35" fillId="0" borderId="81" xfId="0" applyNumberFormat="1" applyFont="1" applyFill="1" applyBorder="1" applyAlignment="1" applyProtection="1">
      <alignment horizontal="center" vertical="center"/>
      <protection hidden="1"/>
    </xf>
    <xf numFmtId="165" fontId="35" fillId="0" borderId="83" xfId="0" applyNumberFormat="1" applyFont="1" applyFill="1" applyBorder="1" applyAlignment="1" applyProtection="1">
      <alignment horizontal="center" vertical="center"/>
      <protection hidden="1"/>
    </xf>
    <xf numFmtId="165" fontId="35" fillId="0" borderId="51" xfId="0" applyNumberFormat="1" applyFont="1" applyFill="1" applyBorder="1" applyAlignment="1" applyProtection="1">
      <alignment horizontal="center" vertical="center"/>
      <protection hidden="1"/>
    </xf>
    <xf numFmtId="9" fontId="26" fillId="0" borderId="79" xfId="0" applyNumberFormat="1" applyFont="1" applyFill="1" applyBorder="1" applyAlignment="1" applyProtection="1">
      <alignment horizontal="center" vertical="center"/>
      <protection locked="0"/>
    </xf>
    <xf numFmtId="9" fontId="26" fillId="0" borderId="82" xfId="0" applyNumberFormat="1" applyFont="1" applyFill="1" applyBorder="1" applyAlignment="1" applyProtection="1">
      <alignment horizontal="center" vertical="center"/>
      <protection locked="0"/>
    </xf>
    <xf numFmtId="9" fontId="26" fillId="0" borderId="112" xfId="0" applyNumberFormat="1" applyFont="1" applyFill="1" applyBorder="1" applyAlignment="1" applyProtection="1">
      <alignment horizontal="center" vertical="center"/>
      <protection locked="0"/>
    </xf>
    <xf numFmtId="165" fontId="18" fillId="13" borderId="114" xfId="0" applyNumberFormat="1" applyFont="1" applyFill="1" applyBorder="1" applyAlignment="1" applyProtection="1">
      <alignment horizontal="center" vertical="center"/>
      <protection locked="0"/>
    </xf>
    <xf numFmtId="165" fontId="35" fillId="15" borderId="93" xfId="0" applyNumberFormat="1" applyFont="1" applyFill="1" applyBorder="1" applyAlignment="1" applyProtection="1">
      <alignment horizontal="center" vertical="center"/>
      <protection hidden="1"/>
    </xf>
    <xf numFmtId="165" fontId="35" fillId="15" borderId="106" xfId="0" applyNumberFormat="1" applyFont="1" applyFill="1" applyBorder="1" applyAlignment="1" applyProtection="1">
      <alignment horizontal="center" vertical="center"/>
      <protection hidden="1"/>
    </xf>
    <xf numFmtId="165" fontId="20" fillId="0" borderId="56" xfId="0" applyNumberFormat="1" applyFont="1" applyFill="1" applyBorder="1" applyAlignment="1" applyProtection="1">
      <alignment horizontal="center" vertical="center"/>
      <protection locked="0"/>
    </xf>
    <xf numFmtId="165" fontId="20" fillId="0" borderId="58" xfId="0" applyNumberFormat="1" applyFont="1" applyFill="1" applyBorder="1" applyAlignment="1" applyProtection="1">
      <alignment horizontal="center" vertical="center"/>
      <protection locked="0"/>
    </xf>
    <xf numFmtId="9" fontId="26" fillId="0" borderId="115" xfId="0" applyNumberFormat="1" applyFont="1" applyFill="1" applyBorder="1" applyAlignment="1" applyProtection="1">
      <alignment horizontal="center" vertical="center"/>
      <protection locked="0"/>
    </xf>
    <xf numFmtId="9" fontId="26" fillId="0" borderId="116" xfId="0" applyNumberFormat="1" applyFont="1" applyFill="1" applyBorder="1" applyAlignment="1" applyProtection="1">
      <alignment horizontal="center" vertical="center"/>
      <protection locked="0"/>
    </xf>
    <xf numFmtId="165" fontId="20" fillId="0" borderId="98" xfId="0" applyNumberFormat="1" applyFont="1" applyFill="1" applyBorder="1" applyAlignment="1" applyProtection="1">
      <alignment horizontal="center" vertical="center"/>
      <protection hidden="1"/>
    </xf>
    <xf numFmtId="166" fontId="32" fillId="0" borderId="102" xfId="0" applyNumberFormat="1" applyFont="1" applyFill="1" applyBorder="1" applyAlignment="1" applyProtection="1">
      <alignment vertical="center"/>
      <protection hidden="1"/>
    </xf>
    <xf numFmtId="165" fontId="35" fillId="0" borderId="98" xfId="0" applyNumberFormat="1" applyFont="1" applyFill="1" applyBorder="1" applyAlignment="1" applyProtection="1">
      <alignment horizontal="center" vertical="center"/>
      <protection hidden="1"/>
    </xf>
    <xf numFmtId="164" fontId="33" fillId="17" borderId="113" xfId="7" applyNumberFormat="1" applyFont="1" applyFill="1" applyBorder="1" applyAlignment="1" applyProtection="1">
      <alignment horizontal="center" vertical="center"/>
      <protection locked="0"/>
    </xf>
    <xf numFmtId="165" fontId="18" fillId="17" borderId="114" xfId="0" applyNumberFormat="1" applyFont="1" applyFill="1" applyBorder="1" applyAlignment="1" applyProtection="1">
      <alignment horizontal="center" vertical="center"/>
      <protection locked="0"/>
    </xf>
    <xf numFmtId="4" fontId="4" fillId="0" borderId="20" xfId="0" applyNumberFormat="1" applyFont="1" applyFill="1" applyBorder="1" applyAlignment="1" applyProtection="1">
      <alignment horizontal="center" vertical="center"/>
      <protection locked="0"/>
    </xf>
    <xf numFmtId="166" fontId="58" fillId="0" borderId="0" xfId="6" applyNumberFormat="1" applyFont="1" applyFill="1" applyBorder="1" applyAlignment="1" applyProtection="1">
      <alignment vertical="center" wrapText="1"/>
      <protection locked="0"/>
    </xf>
    <xf numFmtId="166" fontId="43" fillId="0" borderId="0" xfId="6" applyNumberFormat="1" applyFont="1" applyFill="1" applyBorder="1" applyAlignment="1" applyProtection="1">
      <alignment vertical="center" wrapText="1"/>
      <protection locked="0"/>
    </xf>
    <xf numFmtId="0" fontId="4" fillId="0" borderId="0" xfId="0" applyFont="1" applyAlignment="1" applyProtection="1">
      <protection locked="0"/>
    </xf>
    <xf numFmtId="10" fontId="40" fillId="14" borderId="79" xfId="7" applyNumberFormat="1" applyFont="1" applyFill="1" applyBorder="1" applyAlignment="1" applyProtection="1">
      <alignment horizontal="center" vertical="center"/>
      <protection locked="0"/>
    </xf>
    <xf numFmtId="166" fontId="26" fillId="0" borderId="69" xfId="0" applyNumberFormat="1" applyFont="1" applyFill="1" applyBorder="1" applyAlignment="1" applyProtection="1">
      <alignment vertical="center"/>
      <protection hidden="1"/>
    </xf>
    <xf numFmtId="4" fontId="4" fillId="0" borderId="16" xfId="0" applyNumberFormat="1" applyFont="1" applyFill="1" applyBorder="1" applyAlignment="1" applyProtection="1">
      <alignment horizontal="center" vertical="center"/>
      <protection locked="0"/>
    </xf>
    <xf numFmtId="166" fontId="32" fillId="0" borderId="16" xfId="0" applyNumberFormat="1" applyFont="1" applyFill="1" applyBorder="1" applyAlignment="1" applyProtection="1">
      <alignment vertical="center"/>
      <protection hidden="1"/>
    </xf>
    <xf numFmtId="165" fontId="35" fillId="0" borderId="55" xfId="0" applyNumberFormat="1" applyFont="1" applyFill="1" applyBorder="1" applyAlignment="1" applyProtection="1">
      <alignment horizontal="center" vertical="center"/>
      <protection hidden="1"/>
    </xf>
    <xf numFmtId="165" fontId="19" fillId="10" borderId="84" xfId="5" applyNumberFormat="1" applyFont="1" applyFill="1" applyBorder="1" applyAlignment="1" applyProtection="1">
      <alignment horizontal="center" vertical="center"/>
      <protection hidden="1"/>
    </xf>
    <xf numFmtId="166" fontId="4" fillId="15" borderId="8" xfId="0" applyNumberFormat="1" applyFont="1" applyFill="1" applyBorder="1" applyAlignment="1" applyProtection="1">
      <alignment vertical="center"/>
      <protection hidden="1"/>
    </xf>
    <xf numFmtId="166" fontId="4" fillId="15" borderId="108" xfId="0" applyNumberFormat="1" applyFont="1" applyFill="1" applyBorder="1" applyAlignment="1" applyProtection="1">
      <alignment vertical="center"/>
      <protection hidden="1"/>
    </xf>
    <xf numFmtId="166" fontId="4" fillId="15" borderId="81" xfId="0" applyNumberFormat="1" applyFont="1" applyFill="1" applyBorder="1" applyAlignment="1" applyProtection="1">
      <alignment vertical="center"/>
      <protection hidden="1"/>
    </xf>
    <xf numFmtId="166" fontId="4" fillId="15" borderId="98" xfId="0" applyNumberFormat="1" applyFont="1" applyFill="1" applyBorder="1" applyAlignment="1" applyProtection="1">
      <alignment vertical="center"/>
      <protection hidden="1"/>
    </xf>
    <xf numFmtId="0" fontId="26" fillId="0" borderId="54" xfId="0" applyFont="1" applyBorder="1" applyAlignment="1" applyProtection="1">
      <alignment horizontal="left" vertical="center" indent="1"/>
      <protection locked="0"/>
    </xf>
    <xf numFmtId="165" fontId="20" fillId="0" borderId="64"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right"/>
      <protection hidden="1"/>
    </xf>
    <xf numFmtId="0" fontId="18" fillId="0" borderId="0" xfId="0" applyFont="1" applyFill="1" applyBorder="1" applyAlignment="1" applyProtection="1">
      <alignment horizontal="left" vertical="center" indent="1"/>
      <protection locked="0"/>
    </xf>
    <xf numFmtId="0" fontId="0" fillId="0" borderId="0" xfId="0" applyFill="1" applyBorder="1" applyAlignment="1">
      <alignment horizontal="left" vertical="center" indent="1"/>
    </xf>
    <xf numFmtId="166" fontId="47" fillId="0" borderId="127" xfId="5" applyNumberFormat="1" applyFont="1" applyFill="1" applyBorder="1" applyAlignment="1" applyProtection="1">
      <alignment vertical="center"/>
      <protection hidden="1"/>
    </xf>
    <xf numFmtId="166" fontId="62" fillId="22" borderId="65" xfId="5" applyNumberFormat="1" applyFont="1" applyFill="1" applyBorder="1" applyAlignment="1" applyProtection="1">
      <alignment vertical="center"/>
      <protection hidden="1"/>
    </xf>
    <xf numFmtId="165" fontId="64" fillId="22" borderId="105" xfId="5" applyNumberFormat="1" applyFont="1" applyFill="1" applyBorder="1" applyAlignment="1" applyProtection="1">
      <alignment horizontal="center" vertical="center"/>
      <protection hidden="1"/>
    </xf>
    <xf numFmtId="165" fontId="40" fillId="0" borderId="90" xfId="5" applyNumberFormat="1" applyFont="1" applyFill="1" applyBorder="1" applyAlignment="1" applyProtection="1">
      <alignment horizontal="center" vertical="center"/>
      <protection hidden="1"/>
    </xf>
    <xf numFmtId="0" fontId="22" fillId="13" borderId="96" xfId="6" applyFont="1" applyFill="1" applyBorder="1" applyAlignment="1" applyProtection="1">
      <alignment horizontal="center" vertical="center"/>
      <protection locked="0"/>
    </xf>
    <xf numFmtId="0" fontId="22" fillId="13" borderId="129" xfId="6" applyFont="1" applyFill="1" applyBorder="1" applyAlignment="1" applyProtection="1">
      <alignment horizontal="center" vertical="center"/>
      <protection locked="0"/>
    </xf>
    <xf numFmtId="9" fontId="26" fillId="0" borderId="109" xfId="0" applyNumberFormat="1" applyFont="1" applyFill="1" applyBorder="1" applyAlignment="1" applyProtection="1">
      <alignment horizontal="center" vertical="center"/>
      <protection locked="0"/>
    </xf>
    <xf numFmtId="166" fontId="19" fillId="10" borderId="131" xfId="5" applyNumberFormat="1" applyFont="1" applyFill="1" applyBorder="1" applyAlignment="1" applyProtection="1">
      <alignment vertical="center"/>
      <protection hidden="1"/>
    </xf>
    <xf numFmtId="166" fontId="7" fillId="0" borderId="0" xfId="0" applyNumberFormat="1" applyFont="1" applyFill="1" applyBorder="1" applyAlignment="1" applyProtection="1">
      <alignment horizontal="left" vertical="center" indent="1"/>
      <protection locked="0"/>
    </xf>
    <xf numFmtId="165" fontId="5" fillId="0" borderId="0" xfId="0" applyNumberFormat="1" applyFont="1" applyFill="1" applyBorder="1" applyAlignment="1" applyProtection="1">
      <alignment horizontal="center" vertical="center"/>
      <protection hidden="1"/>
    </xf>
    <xf numFmtId="0" fontId="22" fillId="13" borderId="111" xfId="6" applyFont="1" applyFill="1" applyBorder="1" applyAlignment="1" applyProtection="1">
      <alignment horizontal="center" vertical="center"/>
      <protection locked="0"/>
    </xf>
    <xf numFmtId="0" fontId="22" fillId="13" borderId="135" xfId="6" applyFont="1" applyFill="1" applyBorder="1" applyAlignment="1" applyProtection="1">
      <alignment horizontal="center" vertical="center"/>
      <protection locked="0"/>
    </xf>
    <xf numFmtId="166" fontId="30" fillId="10" borderId="39" xfId="5" applyNumberFormat="1" applyFont="1" applyFill="1" applyBorder="1" applyAlignment="1" applyProtection="1">
      <alignment vertical="center"/>
      <protection hidden="1"/>
    </xf>
    <xf numFmtId="165" fontId="30" fillId="10" borderId="84" xfId="5" applyNumberFormat="1" applyFont="1" applyFill="1" applyBorder="1" applyAlignment="1" applyProtection="1">
      <alignment horizontal="center" vertical="center"/>
      <protection hidden="1"/>
    </xf>
    <xf numFmtId="164" fontId="18" fillId="13" borderId="133" xfId="0" applyNumberFormat="1" applyFont="1" applyFill="1" applyBorder="1" applyAlignment="1" applyProtection="1">
      <alignment horizontal="center" vertical="center"/>
      <protection locked="0"/>
    </xf>
    <xf numFmtId="165" fontId="5" fillId="14" borderId="22" xfId="0" applyNumberFormat="1" applyFont="1" applyFill="1" applyBorder="1" applyAlignment="1" applyProtection="1">
      <alignment horizontal="center" vertical="center"/>
      <protection locked="0"/>
    </xf>
    <xf numFmtId="166" fontId="20" fillId="0" borderId="90" xfId="0" applyNumberFormat="1" applyFont="1" applyBorder="1" applyAlignment="1" applyProtection="1">
      <alignment horizontal="right" vertical="center"/>
      <protection locked="0"/>
    </xf>
    <xf numFmtId="166" fontId="20" fillId="0" borderId="0" xfId="0" applyNumberFormat="1" applyFont="1" applyAlignment="1" applyProtection="1">
      <alignment horizontal="center" vertical="center"/>
      <protection locked="0"/>
    </xf>
    <xf numFmtId="164" fontId="26" fillId="0" borderId="0" xfId="0" applyNumberFormat="1" applyFont="1" applyAlignment="1" applyProtection="1">
      <alignment horizontal="left" vertical="center" indent="1"/>
      <protection locked="0"/>
    </xf>
    <xf numFmtId="0" fontId="26" fillId="0" borderId="0" xfId="0" applyFont="1" applyAlignment="1" applyProtection="1">
      <alignment horizontal="center" vertical="center"/>
      <protection locked="0"/>
    </xf>
    <xf numFmtId="166" fontId="4" fillId="14" borderId="28" xfId="0" applyNumberFormat="1" applyFont="1" applyFill="1" applyBorder="1" applyAlignment="1" applyProtection="1">
      <alignment vertical="center"/>
      <protection hidden="1"/>
    </xf>
    <xf numFmtId="165" fontId="40" fillId="14" borderId="84" xfId="5" applyNumberFormat="1" applyFont="1" applyFill="1" applyBorder="1" applyAlignment="1" applyProtection="1">
      <alignment horizontal="center" vertical="center"/>
      <protection hidden="1"/>
    </xf>
    <xf numFmtId="166" fontId="14" fillId="14" borderId="39" xfId="0" applyNumberFormat="1" applyFont="1" applyFill="1" applyBorder="1" applyAlignment="1" applyProtection="1">
      <alignment vertical="center"/>
      <protection hidden="1"/>
    </xf>
    <xf numFmtId="165" fontId="60" fillId="14" borderId="84" xfId="5" applyNumberFormat="1" applyFont="1" applyFill="1" applyBorder="1" applyAlignment="1" applyProtection="1">
      <alignment horizontal="center" vertical="center"/>
      <protection hidden="1"/>
    </xf>
    <xf numFmtId="165" fontId="35" fillId="0" borderId="41" xfId="0" applyNumberFormat="1" applyFont="1" applyFill="1" applyBorder="1" applyAlignment="1" applyProtection="1">
      <alignment horizontal="center" vertical="center"/>
      <protection hidden="1"/>
    </xf>
    <xf numFmtId="166" fontId="14" fillId="0" borderId="49" xfId="0" applyNumberFormat="1" applyFont="1" applyFill="1" applyBorder="1" applyAlignment="1" applyProtection="1">
      <alignment vertical="center"/>
      <protection hidden="1"/>
    </xf>
    <xf numFmtId="166" fontId="14" fillId="0" borderId="15" xfId="0" applyNumberFormat="1" applyFont="1" applyFill="1" applyBorder="1" applyAlignment="1" applyProtection="1">
      <alignment vertical="center"/>
      <protection hidden="1"/>
    </xf>
    <xf numFmtId="166" fontId="14" fillId="0" borderId="14" xfId="0" applyNumberFormat="1" applyFont="1" applyFill="1" applyBorder="1" applyAlignment="1" applyProtection="1">
      <alignment vertical="center"/>
      <protection hidden="1"/>
    </xf>
    <xf numFmtId="166" fontId="68" fillId="0" borderId="33" xfId="0" applyNumberFormat="1" applyFont="1" applyFill="1" applyBorder="1" applyAlignment="1" applyProtection="1">
      <alignment vertical="center"/>
      <protection hidden="1"/>
    </xf>
    <xf numFmtId="166" fontId="68" fillId="0" borderId="34" xfId="0" applyNumberFormat="1" applyFont="1" applyFill="1" applyBorder="1" applyAlignment="1" applyProtection="1">
      <alignment vertical="center"/>
      <protection hidden="1"/>
    </xf>
    <xf numFmtId="165" fontId="35" fillId="0" borderId="67" xfId="0" applyNumberFormat="1" applyFont="1" applyFill="1" applyBorder="1" applyAlignment="1" applyProtection="1">
      <alignment horizontal="center" vertical="center"/>
      <protection hidden="1"/>
    </xf>
    <xf numFmtId="0" fontId="3" fillId="0" borderId="0" xfId="0" applyFont="1"/>
    <xf numFmtId="0" fontId="70" fillId="0" borderId="0" xfId="0" applyFont="1" applyProtection="1">
      <protection hidden="1"/>
    </xf>
    <xf numFmtId="0" fontId="28" fillId="15" borderId="103" xfId="0" applyFont="1" applyFill="1" applyBorder="1" applyAlignment="1" applyProtection="1">
      <alignment horizontal="right" vertical="center" indent="1"/>
      <protection hidden="1"/>
    </xf>
    <xf numFmtId="166" fontId="4" fillId="0" borderId="14" xfId="0" applyNumberFormat="1" applyFont="1" applyFill="1" applyBorder="1" applyAlignment="1" applyProtection="1">
      <alignment vertical="center"/>
      <protection hidden="1"/>
    </xf>
    <xf numFmtId="166" fontId="4" fillId="0" borderId="15" xfId="0" applyNumberFormat="1" applyFont="1" applyFill="1" applyBorder="1" applyAlignment="1" applyProtection="1">
      <alignment vertical="center"/>
      <protection hidden="1"/>
    </xf>
    <xf numFmtId="3" fontId="18" fillId="17" borderId="90" xfId="0" applyNumberFormat="1" applyFont="1" applyFill="1" applyBorder="1" applyAlignment="1" applyProtection="1">
      <alignment horizontal="center"/>
      <protection locked="0"/>
    </xf>
    <xf numFmtId="164" fontId="50" fillId="17" borderId="105" xfId="7" applyNumberFormat="1" applyFont="1" applyFill="1" applyBorder="1" applyAlignment="1" applyProtection="1">
      <alignment horizontal="center" vertical="top"/>
      <protection locked="0"/>
    </xf>
    <xf numFmtId="3" fontId="18" fillId="13" borderId="90" xfId="0" applyNumberFormat="1" applyFont="1" applyFill="1" applyBorder="1" applyAlignment="1" applyProtection="1">
      <alignment horizontal="center" vertical="center"/>
      <protection locked="0"/>
    </xf>
    <xf numFmtId="164" fontId="50" fillId="13" borderId="105" xfId="7" applyNumberFormat="1" applyFont="1" applyFill="1" applyBorder="1" applyAlignment="1" applyProtection="1">
      <alignment horizontal="center" vertical="center"/>
      <protection locked="0"/>
    </xf>
    <xf numFmtId="0" fontId="26" fillId="14" borderId="44" xfId="0" applyFont="1" applyFill="1" applyBorder="1" applyAlignment="1" applyProtection="1">
      <alignment horizontal="left" vertical="center" indent="1"/>
      <protection locked="0"/>
    </xf>
    <xf numFmtId="166" fontId="4" fillId="14" borderId="44" xfId="0" applyNumberFormat="1" applyFont="1" applyFill="1" applyBorder="1" applyAlignment="1" applyProtection="1">
      <alignment vertical="center"/>
      <protection hidden="1"/>
    </xf>
    <xf numFmtId="165" fontId="20" fillId="14" borderId="41" xfId="0" applyNumberFormat="1" applyFont="1" applyFill="1" applyBorder="1" applyAlignment="1" applyProtection="1">
      <alignment horizontal="center" vertical="center"/>
      <protection locked="0"/>
    </xf>
    <xf numFmtId="165" fontId="20" fillId="14" borderId="56" xfId="0" applyNumberFormat="1" applyFont="1" applyFill="1" applyBorder="1" applyAlignment="1" applyProtection="1">
      <alignment horizontal="center" vertical="center"/>
      <protection locked="0"/>
    </xf>
    <xf numFmtId="166" fontId="4" fillId="14" borderId="81" xfId="0" applyNumberFormat="1" applyFont="1" applyFill="1" applyBorder="1" applyAlignment="1" applyProtection="1">
      <alignment vertical="center"/>
      <protection hidden="1"/>
    </xf>
    <xf numFmtId="0" fontId="27" fillId="12" borderId="44" xfId="5" applyFont="1" applyFill="1" applyBorder="1" applyAlignment="1" applyProtection="1">
      <alignment horizontal="left" vertical="center" indent="1"/>
      <protection locked="0"/>
    </xf>
    <xf numFmtId="166" fontId="4" fillId="12" borderId="44" xfId="0" applyNumberFormat="1" applyFont="1" applyFill="1" applyBorder="1" applyAlignment="1" applyProtection="1">
      <alignment vertical="center"/>
      <protection hidden="1"/>
    </xf>
    <xf numFmtId="165" fontId="20" fillId="12" borderId="41" xfId="0" applyNumberFormat="1" applyFont="1" applyFill="1" applyBorder="1" applyAlignment="1" applyProtection="1">
      <alignment horizontal="center" vertical="center"/>
      <protection hidden="1"/>
    </xf>
    <xf numFmtId="165" fontId="20" fillId="12" borderId="56" xfId="0" applyNumberFormat="1" applyFont="1" applyFill="1" applyBorder="1" applyAlignment="1" applyProtection="1">
      <alignment horizontal="center" vertical="center"/>
      <protection hidden="1"/>
    </xf>
    <xf numFmtId="166" fontId="4" fillId="12" borderId="7" xfId="0" applyNumberFormat="1" applyFont="1" applyFill="1" applyBorder="1" applyAlignment="1" applyProtection="1">
      <alignment vertical="center"/>
      <protection hidden="1"/>
    </xf>
    <xf numFmtId="166" fontId="47" fillId="12" borderId="81" xfId="5" applyNumberFormat="1" applyFont="1" applyFill="1" applyBorder="1" applyAlignment="1" applyProtection="1">
      <alignment vertical="center"/>
      <protection hidden="1"/>
    </xf>
    <xf numFmtId="165" fontId="20" fillId="14" borderId="41" xfId="0" applyNumberFormat="1" applyFont="1" applyFill="1" applyBorder="1" applyAlignment="1" applyProtection="1">
      <alignment horizontal="center" vertical="center"/>
      <protection hidden="1"/>
    </xf>
    <xf numFmtId="165" fontId="20" fillId="14" borderId="56" xfId="0" applyNumberFormat="1" applyFont="1" applyFill="1" applyBorder="1" applyAlignment="1" applyProtection="1">
      <alignment horizontal="center" vertical="center"/>
      <protection hidden="1"/>
    </xf>
    <xf numFmtId="166" fontId="4" fillId="14" borderId="21" xfId="0" applyNumberFormat="1" applyFont="1" applyFill="1" applyBorder="1" applyAlignment="1" applyProtection="1">
      <alignment vertical="center"/>
      <protection hidden="1"/>
    </xf>
    <xf numFmtId="165" fontId="20" fillId="0" borderId="92" xfId="0" applyNumberFormat="1" applyFont="1" applyFill="1" applyBorder="1" applyAlignment="1" applyProtection="1">
      <alignment horizontal="center"/>
      <protection hidden="1"/>
    </xf>
    <xf numFmtId="165" fontId="40" fillId="0" borderId="64" xfId="8" applyNumberFormat="1" applyFont="1" applyFill="1" applyBorder="1" applyAlignment="1" applyProtection="1">
      <alignment horizontal="center" vertical="top"/>
      <protection hidden="1"/>
    </xf>
    <xf numFmtId="166" fontId="27" fillId="0" borderId="61" xfId="0" applyNumberFormat="1" applyFont="1" applyFill="1" applyBorder="1" applyAlignment="1" applyProtection="1">
      <alignment vertical="center"/>
      <protection hidden="1"/>
    </xf>
    <xf numFmtId="166" fontId="27" fillId="0" borderId="99" xfId="0" applyNumberFormat="1" applyFont="1" applyFill="1" applyBorder="1" applyAlignment="1" applyProtection="1">
      <protection hidden="1"/>
    </xf>
    <xf numFmtId="165" fontId="40" fillId="0" borderId="63" xfId="0" applyNumberFormat="1" applyFont="1" applyFill="1" applyBorder="1" applyAlignment="1" applyProtection="1">
      <alignment horizontal="center" vertical="top"/>
      <protection hidden="1"/>
    </xf>
    <xf numFmtId="0" fontId="51" fillId="0" borderId="0" xfId="0" applyFont="1" applyAlignment="1" applyProtection="1">
      <alignment vertical="center"/>
      <protection hidden="1"/>
    </xf>
    <xf numFmtId="0" fontId="52" fillId="0" borderId="0" xfId="0" applyFont="1" applyAlignment="1" applyProtection="1">
      <alignment vertical="center"/>
      <protection hidden="1"/>
    </xf>
    <xf numFmtId="0" fontId="70" fillId="0" borderId="0" xfId="0" applyFont="1" applyAlignment="1" applyProtection="1">
      <alignment vertical="center"/>
      <protection hidden="1"/>
    </xf>
    <xf numFmtId="0" fontId="52" fillId="0" borderId="0" xfId="0" applyFont="1" applyAlignment="1" applyProtection="1">
      <alignment vertical="top"/>
      <protection hidden="1"/>
    </xf>
    <xf numFmtId="0" fontId="51" fillId="0" borderId="0" xfId="0" applyFont="1" applyAlignment="1" applyProtection="1">
      <alignment vertical="top"/>
      <protection hidden="1"/>
    </xf>
    <xf numFmtId="0" fontId="51" fillId="0" borderId="0" xfId="0" applyFont="1" applyAlignment="1" applyProtection="1">
      <protection hidden="1"/>
    </xf>
    <xf numFmtId="0" fontId="51" fillId="0" borderId="0" xfId="0" applyFont="1" applyAlignment="1" applyProtection="1">
      <alignment horizontal="left"/>
      <protection hidden="1"/>
    </xf>
    <xf numFmtId="0" fontId="51" fillId="0" borderId="0" xfId="0" applyFont="1" applyAlignment="1" applyProtection="1">
      <alignment horizontal="left" vertical="center"/>
      <protection hidden="1"/>
    </xf>
    <xf numFmtId="17" fontId="19" fillId="13" borderId="85" xfId="0" applyNumberFormat="1" applyFont="1" applyFill="1" applyBorder="1" applyAlignment="1" applyProtection="1">
      <alignment horizontal="center" vertical="center"/>
      <protection hidden="1"/>
    </xf>
    <xf numFmtId="165" fontId="40" fillId="0" borderId="31" xfId="0" applyNumberFormat="1" applyFont="1" applyFill="1" applyBorder="1" applyAlignment="1" applyProtection="1">
      <alignment horizontal="center" vertical="top"/>
      <protection hidden="1"/>
    </xf>
    <xf numFmtId="165" fontId="40" fillId="0" borderId="60" xfId="8" applyNumberFormat="1" applyFont="1" applyFill="1" applyBorder="1" applyAlignment="1" applyProtection="1">
      <alignment horizontal="center" vertical="top"/>
      <protection hidden="1"/>
    </xf>
    <xf numFmtId="166" fontId="27" fillId="14" borderId="52" xfId="0" applyNumberFormat="1" applyFont="1" applyFill="1" applyBorder="1" applyAlignment="1" applyProtection="1">
      <protection hidden="1"/>
    </xf>
    <xf numFmtId="165" fontId="40" fillId="14" borderId="157" xfId="8" applyNumberFormat="1" applyFont="1" applyFill="1" applyBorder="1" applyAlignment="1" applyProtection="1">
      <alignment horizontal="center" vertical="top"/>
      <protection hidden="1"/>
    </xf>
    <xf numFmtId="165" fontId="40" fillId="14" borderId="83" xfId="8" applyNumberFormat="1" applyFont="1" applyFill="1" applyBorder="1" applyAlignment="1" applyProtection="1">
      <alignment horizontal="center" vertical="top"/>
      <protection hidden="1"/>
    </xf>
    <xf numFmtId="165" fontId="40" fillId="14" borderId="144" xfId="8" applyNumberFormat="1" applyFont="1" applyFill="1" applyBorder="1" applyAlignment="1" applyProtection="1">
      <alignment horizontal="center" vertical="top"/>
      <protection hidden="1"/>
    </xf>
    <xf numFmtId="165" fontId="40" fillId="0" borderId="40" xfId="0" applyNumberFormat="1" applyFont="1" applyFill="1" applyBorder="1" applyAlignment="1" applyProtection="1">
      <alignment horizontal="center" vertical="top"/>
      <protection hidden="1"/>
    </xf>
    <xf numFmtId="165" fontId="40" fillId="0" borderId="158" xfId="8" applyNumberFormat="1" applyFont="1" applyFill="1" applyBorder="1" applyAlignment="1" applyProtection="1">
      <alignment horizontal="center" vertical="top"/>
      <protection hidden="1"/>
    </xf>
    <xf numFmtId="166" fontId="29" fillId="14" borderId="87" xfId="8" applyNumberFormat="1" applyFont="1" applyFill="1" applyBorder="1" applyAlignment="1" applyProtection="1">
      <alignment vertical="center"/>
      <protection hidden="1"/>
    </xf>
    <xf numFmtId="166" fontId="29" fillId="14" borderId="83" xfId="0" applyNumberFormat="1" applyFont="1" applyFill="1" applyBorder="1" applyAlignment="1" applyProtection="1">
      <protection hidden="1"/>
    </xf>
    <xf numFmtId="166" fontId="29" fillId="14" borderId="52" xfId="0" applyNumberFormat="1" applyFont="1" applyFill="1" applyBorder="1" applyAlignment="1" applyProtection="1">
      <protection hidden="1"/>
    </xf>
    <xf numFmtId="0" fontId="26" fillId="12" borderId="113" xfId="0" applyFont="1" applyFill="1" applyBorder="1" applyAlignment="1" applyProtection="1">
      <alignment horizontal="left" vertical="center" indent="1"/>
      <protection locked="0"/>
    </xf>
    <xf numFmtId="166" fontId="14" fillId="12" borderId="159" xfId="0" applyNumberFormat="1" applyFont="1" applyFill="1" applyBorder="1" applyAlignment="1" applyProtection="1">
      <alignment vertical="center"/>
      <protection hidden="1"/>
    </xf>
    <xf numFmtId="166" fontId="31" fillId="12" borderId="12" xfId="0" applyNumberFormat="1" applyFont="1" applyFill="1" applyBorder="1" applyAlignment="1" applyProtection="1">
      <alignment vertical="center"/>
      <protection hidden="1"/>
    </xf>
    <xf numFmtId="166" fontId="31" fillId="12" borderId="160" xfId="0" applyNumberFormat="1" applyFont="1" applyFill="1" applyBorder="1" applyAlignment="1" applyProtection="1">
      <alignment vertical="center"/>
      <protection hidden="1"/>
    </xf>
    <xf numFmtId="166" fontId="14" fillId="12" borderId="161" xfId="0" applyNumberFormat="1" applyFont="1" applyFill="1" applyBorder="1" applyAlignment="1" applyProtection="1">
      <alignment vertical="center"/>
      <protection hidden="1"/>
    </xf>
    <xf numFmtId="166" fontId="14" fillId="12" borderId="162" xfId="0" applyNumberFormat="1" applyFont="1" applyFill="1" applyBorder="1" applyAlignment="1" applyProtection="1">
      <alignment vertical="center"/>
      <protection hidden="1"/>
    </xf>
    <xf numFmtId="166" fontId="4" fillId="12" borderId="12" xfId="0" applyNumberFormat="1" applyFont="1" applyFill="1" applyBorder="1" applyAlignment="1" applyProtection="1">
      <alignment vertical="center"/>
      <protection hidden="1"/>
    </xf>
    <xf numFmtId="166" fontId="4" fillId="12" borderId="161" xfId="0" applyNumberFormat="1" applyFont="1" applyFill="1" applyBorder="1" applyAlignment="1" applyProtection="1">
      <alignment vertical="center"/>
      <protection hidden="1"/>
    </xf>
    <xf numFmtId="166" fontId="14" fillId="0" borderId="102" xfId="0" applyNumberFormat="1" applyFont="1" applyFill="1" applyBorder="1" applyAlignment="1" applyProtection="1">
      <alignment vertical="center"/>
      <protection locked="0"/>
    </xf>
    <xf numFmtId="165" fontId="35" fillId="0" borderId="97" xfId="0" applyNumberFormat="1" applyFont="1" applyFill="1" applyBorder="1" applyAlignment="1" applyProtection="1">
      <alignment horizontal="center" vertical="center"/>
      <protection hidden="1"/>
    </xf>
    <xf numFmtId="0" fontId="27" fillId="14" borderId="44" xfId="9" applyFont="1" applyFill="1" applyBorder="1" applyAlignment="1" applyProtection="1">
      <alignment horizontal="left" vertical="center" indent="1"/>
      <protection locked="0"/>
    </xf>
    <xf numFmtId="166" fontId="69" fillId="14" borderId="51" xfId="9" applyNumberFormat="1" applyFont="1" applyFill="1" applyBorder="1" applyAlignment="1" applyProtection="1">
      <alignment vertical="center"/>
      <protection hidden="1"/>
    </xf>
    <xf numFmtId="166" fontId="69" fillId="14" borderId="7" xfId="9" applyNumberFormat="1" applyFont="1" applyFill="1" applyBorder="1" applyAlignment="1" applyProtection="1">
      <alignment vertical="center"/>
      <protection hidden="1"/>
    </xf>
    <xf numFmtId="166" fontId="69" fillId="14" borderId="33" xfId="9" applyNumberFormat="1" applyFont="1" applyFill="1" applyBorder="1" applyAlignment="1" applyProtection="1">
      <alignment vertical="center"/>
      <protection hidden="1"/>
    </xf>
    <xf numFmtId="166" fontId="69" fillId="14" borderId="49" xfId="9" applyNumberFormat="1" applyFont="1" applyFill="1" applyBorder="1" applyAlignment="1" applyProtection="1">
      <alignment vertical="center"/>
      <protection hidden="1"/>
    </xf>
    <xf numFmtId="166" fontId="61" fillId="14" borderId="163" xfId="9" applyNumberFormat="1" applyFont="1" applyFill="1" applyBorder="1" applyAlignment="1" applyProtection="1">
      <alignment vertical="center"/>
      <protection hidden="1"/>
    </xf>
    <xf numFmtId="166" fontId="14" fillId="0" borderId="164" xfId="0" applyNumberFormat="1" applyFont="1" applyFill="1" applyBorder="1" applyAlignment="1" applyProtection="1">
      <alignment vertical="center"/>
      <protection locked="0"/>
    </xf>
    <xf numFmtId="0" fontId="26" fillId="12" borderId="44" xfId="0" applyFont="1" applyFill="1" applyBorder="1" applyAlignment="1" applyProtection="1">
      <alignment horizontal="left" vertical="center" indent="1"/>
      <protection locked="0"/>
    </xf>
    <xf numFmtId="166" fontId="14" fillId="12" borderId="51" xfId="0" applyNumberFormat="1" applyFont="1" applyFill="1" applyBorder="1" applyAlignment="1" applyProtection="1">
      <alignment vertical="center"/>
      <protection hidden="1"/>
    </xf>
    <xf numFmtId="166" fontId="31" fillId="12" borderId="7" xfId="0" applyNumberFormat="1" applyFont="1" applyFill="1" applyBorder="1" applyAlignment="1" applyProtection="1">
      <alignment vertical="center"/>
      <protection hidden="1"/>
    </xf>
    <xf numFmtId="166" fontId="31" fillId="12" borderId="33" xfId="0" applyNumberFormat="1" applyFont="1" applyFill="1" applyBorder="1" applyAlignment="1" applyProtection="1">
      <alignment vertical="center"/>
      <protection hidden="1"/>
    </xf>
    <xf numFmtId="166" fontId="14" fillId="12" borderId="49" xfId="0" applyNumberFormat="1" applyFont="1" applyFill="1" applyBorder="1" applyAlignment="1" applyProtection="1">
      <alignment vertical="center"/>
      <protection hidden="1"/>
    </xf>
    <xf numFmtId="166" fontId="4" fillId="12" borderId="49" xfId="0" applyNumberFormat="1" applyFont="1" applyFill="1" applyBorder="1" applyAlignment="1" applyProtection="1">
      <alignment vertical="center"/>
      <protection hidden="1"/>
    </xf>
    <xf numFmtId="166" fontId="4" fillId="12" borderId="81" xfId="0" applyNumberFormat="1" applyFont="1" applyFill="1" applyBorder="1" applyAlignment="1" applyProtection="1">
      <alignment vertical="center"/>
      <protection hidden="1"/>
    </xf>
    <xf numFmtId="166" fontId="68" fillId="12" borderId="33" xfId="0" applyNumberFormat="1" applyFont="1" applyFill="1" applyBorder="1" applyAlignment="1" applyProtection="1">
      <alignment vertical="center"/>
      <protection hidden="1"/>
    </xf>
    <xf numFmtId="166" fontId="61" fillId="12" borderId="49" xfId="5" applyNumberFormat="1" applyFont="1" applyFill="1" applyBorder="1" applyAlignment="1" applyProtection="1">
      <alignment vertical="center"/>
      <protection hidden="1"/>
    </xf>
    <xf numFmtId="167" fontId="26" fillId="14" borderId="80" xfId="0" applyNumberFormat="1" applyFont="1" applyFill="1" applyBorder="1" applyAlignment="1" applyProtection="1">
      <alignment horizontal="left" vertical="center" indent="1"/>
      <protection hidden="1"/>
    </xf>
    <xf numFmtId="167" fontId="26" fillId="14" borderId="66" xfId="0" applyNumberFormat="1" applyFont="1" applyFill="1" applyBorder="1" applyAlignment="1" applyProtection="1">
      <alignment horizontal="left" vertical="center" indent="1"/>
      <protection hidden="1"/>
    </xf>
    <xf numFmtId="0" fontId="4" fillId="0" borderId="0" xfId="0" applyFont="1" applyProtection="1">
      <protection hidden="1"/>
    </xf>
    <xf numFmtId="0" fontId="13" fillId="0" borderId="0" xfId="0" applyFont="1" applyAlignment="1" applyProtection="1">
      <alignment vertical="center"/>
      <protection hidden="1"/>
    </xf>
    <xf numFmtId="0" fontId="26" fillId="0" borderId="0" xfId="0" applyFont="1" applyAlignment="1" applyProtection="1">
      <alignment vertical="center"/>
      <protection hidden="1"/>
    </xf>
    <xf numFmtId="0" fontId="46" fillId="19" borderId="145" xfId="0" applyFont="1" applyFill="1" applyBorder="1" applyAlignment="1" applyProtection="1">
      <alignment horizontal="center" vertical="center" wrapText="1"/>
      <protection hidden="1"/>
    </xf>
    <xf numFmtId="0" fontId="46" fillId="19" borderId="141" xfId="0" applyFont="1" applyFill="1" applyBorder="1" applyAlignment="1" applyProtection="1">
      <alignment horizontal="center" vertical="center"/>
      <protection hidden="1"/>
    </xf>
    <xf numFmtId="0" fontId="18" fillId="13" borderId="144" xfId="0" applyFont="1" applyFill="1" applyBorder="1" applyAlignment="1" applyProtection="1">
      <alignment horizontal="center" vertical="center"/>
      <protection hidden="1"/>
    </xf>
    <xf numFmtId="166" fontId="14" fillId="0" borderId="0" xfId="0" applyNumberFormat="1" applyFont="1" applyBorder="1" applyAlignment="1" applyProtection="1">
      <alignment vertical="center"/>
      <protection hidden="1"/>
    </xf>
    <xf numFmtId="166" fontId="14" fillId="0" borderId="83" xfId="0" applyNumberFormat="1" applyFont="1" applyBorder="1" applyAlignment="1" applyProtection="1">
      <alignment vertical="center"/>
      <protection hidden="1"/>
    </xf>
    <xf numFmtId="166" fontId="4" fillId="0" borderId="31" xfId="0" applyNumberFormat="1" applyFont="1" applyBorder="1" applyAlignment="1" applyProtection="1">
      <alignment vertical="center"/>
      <protection hidden="1"/>
    </xf>
    <xf numFmtId="9" fontId="20" fillId="0" borderId="147" xfId="0" applyNumberFormat="1" applyFont="1" applyBorder="1" applyAlignment="1" applyProtection="1">
      <alignment horizontal="center" vertical="center"/>
      <protection hidden="1"/>
    </xf>
    <xf numFmtId="166" fontId="4" fillId="0" borderId="83" xfId="0" applyNumberFormat="1" applyFont="1" applyBorder="1" applyAlignment="1" applyProtection="1">
      <alignment vertical="center"/>
      <protection hidden="1"/>
    </xf>
    <xf numFmtId="165" fontId="20" fillId="0" borderId="147" xfId="0" applyNumberFormat="1" applyFont="1" applyBorder="1" applyAlignment="1" applyProtection="1">
      <alignment horizontal="center" vertical="center"/>
      <protection hidden="1"/>
    </xf>
    <xf numFmtId="166" fontId="4" fillId="0" borderId="34" xfId="0" applyNumberFormat="1" applyFont="1" applyBorder="1" applyAlignment="1" applyProtection="1">
      <alignment vertical="center"/>
      <protection hidden="1"/>
    </xf>
    <xf numFmtId="165" fontId="20" fillId="0" borderId="60" xfId="0" applyNumberFormat="1" applyFont="1" applyBorder="1" applyAlignment="1" applyProtection="1">
      <alignment horizontal="center" vertical="center"/>
      <protection hidden="1"/>
    </xf>
    <xf numFmtId="166" fontId="14" fillId="0" borderId="7" xfId="0" applyNumberFormat="1" applyFont="1" applyBorder="1" applyAlignment="1" applyProtection="1">
      <alignment vertical="center"/>
      <protection hidden="1"/>
    </xf>
    <xf numFmtId="166" fontId="14" fillId="0" borderId="51" xfId="0" applyNumberFormat="1" applyFont="1" applyBorder="1" applyAlignment="1" applyProtection="1">
      <alignment vertical="center"/>
      <protection hidden="1"/>
    </xf>
    <xf numFmtId="166" fontId="4" fillId="0" borderId="44" xfId="0" applyNumberFormat="1" applyFont="1" applyBorder="1" applyAlignment="1" applyProtection="1">
      <alignment vertical="center"/>
      <protection hidden="1"/>
    </xf>
    <xf numFmtId="9" fontId="20" fillId="0" borderId="148" xfId="0" applyNumberFormat="1" applyFont="1" applyBorder="1" applyAlignment="1" applyProtection="1">
      <alignment horizontal="center" vertical="center"/>
      <protection hidden="1"/>
    </xf>
    <xf numFmtId="166" fontId="4" fillId="0" borderId="51" xfId="0" applyNumberFormat="1" applyFont="1" applyBorder="1" applyAlignment="1" applyProtection="1">
      <alignment vertical="center"/>
      <protection hidden="1"/>
    </xf>
    <xf numFmtId="165" fontId="20" fillId="0" borderId="148" xfId="0" applyNumberFormat="1" applyFont="1" applyBorder="1" applyAlignment="1" applyProtection="1">
      <alignment horizontal="center" vertical="center"/>
      <protection hidden="1"/>
    </xf>
    <xf numFmtId="166" fontId="4" fillId="0" borderId="33" xfId="0" applyNumberFormat="1" applyFont="1" applyBorder="1" applyAlignment="1" applyProtection="1">
      <alignment vertical="center"/>
      <protection hidden="1"/>
    </xf>
    <xf numFmtId="165" fontId="20" fillId="0" borderId="56" xfId="0" applyNumberFormat="1" applyFont="1" applyBorder="1" applyAlignment="1" applyProtection="1">
      <alignment horizontal="center" vertical="center"/>
      <protection hidden="1"/>
    </xf>
    <xf numFmtId="166" fontId="15" fillId="14" borderId="51" xfId="0" applyNumberFormat="1" applyFont="1" applyFill="1" applyBorder="1" applyAlignment="1" applyProtection="1">
      <alignment vertical="center"/>
      <protection hidden="1"/>
    </xf>
    <xf numFmtId="166" fontId="7" fillId="14" borderId="33" xfId="0" applyNumberFormat="1" applyFont="1" applyFill="1" applyBorder="1" applyAlignment="1" applyProtection="1">
      <alignment vertical="center"/>
      <protection hidden="1"/>
    </xf>
    <xf numFmtId="165" fontId="21" fillId="14" borderId="56" xfId="0" applyNumberFormat="1" applyFont="1" applyFill="1" applyBorder="1" applyAlignment="1" applyProtection="1">
      <alignment horizontal="center" vertical="center"/>
      <protection hidden="1"/>
    </xf>
    <xf numFmtId="166" fontId="4" fillId="0" borderId="0" xfId="0" applyNumberFormat="1" applyFont="1" applyProtection="1">
      <protection hidden="1"/>
    </xf>
    <xf numFmtId="166" fontId="7" fillId="14" borderId="51" xfId="0" applyNumberFormat="1" applyFont="1" applyFill="1" applyBorder="1" applyAlignment="1" applyProtection="1">
      <alignment vertical="center"/>
      <protection hidden="1"/>
    </xf>
    <xf numFmtId="166" fontId="14" fillId="0" borderId="69" xfId="0" applyNumberFormat="1" applyFont="1" applyBorder="1" applyAlignment="1" applyProtection="1">
      <alignment vertical="center"/>
      <protection hidden="1"/>
    </xf>
    <xf numFmtId="166" fontId="15" fillId="14" borderId="86" xfId="0" applyNumberFormat="1" applyFont="1" applyFill="1" applyBorder="1" applyAlignment="1" applyProtection="1">
      <alignment vertical="center"/>
      <protection hidden="1"/>
    </xf>
    <xf numFmtId="9" fontId="20" fillId="0" borderId="151" xfId="0" applyNumberFormat="1" applyFont="1" applyBorder="1" applyAlignment="1" applyProtection="1">
      <alignment horizontal="center" vertical="center"/>
      <protection hidden="1"/>
    </xf>
    <xf numFmtId="166" fontId="7" fillId="14" borderId="86" xfId="0" applyNumberFormat="1" applyFont="1" applyFill="1" applyBorder="1" applyAlignment="1" applyProtection="1">
      <alignment vertical="center"/>
      <protection hidden="1"/>
    </xf>
    <xf numFmtId="165" fontId="20" fillId="0" borderId="149" xfId="0" applyNumberFormat="1" applyFont="1" applyBorder="1" applyAlignment="1" applyProtection="1">
      <alignment horizontal="center" vertical="center"/>
      <protection hidden="1"/>
    </xf>
    <xf numFmtId="166" fontId="7" fillId="14" borderId="34" xfId="0" applyNumberFormat="1" applyFont="1" applyFill="1" applyBorder="1" applyAlignment="1" applyProtection="1">
      <alignment vertical="center"/>
      <protection hidden="1"/>
    </xf>
    <xf numFmtId="165" fontId="21" fillId="14" borderId="60" xfId="0" applyNumberFormat="1" applyFont="1" applyFill="1" applyBorder="1" applyAlignment="1" applyProtection="1">
      <alignment horizontal="center" vertical="center"/>
      <protection hidden="1"/>
    </xf>
    <xf numFmtId="9" fontId="21" fillId="15" borderId="138" xfId="0" applyNumberFormat="1" applyFont="1" applyFill="1" applyBorder="1" applyAlignment="1" applyProtection="1">
      <alignment horizontal="center" vertical="center"/>
      <protection hidden="1"/>
    </xf>
    <xf numFmtId="166" fontId="15" fillId="15" borderId="53" xfId="0" applyNumberFormat="1" applyFont="1" applyFill="1" applyBorder="1" applyAlignment="1" applyProtection="1">
      <alignment horizontal="right" vertical="center"/>
      <protection hidden="1"/>
    </xf>
    <xf numFmtId="166" fontId="15" fillId="15" borderId="141" xfId="0" applyNumberFormat="1" applyFont="1" applyFill="1" applyBorder="1" applyAlignment="1" applyProtection="1">
      <alignment horizontal="right" vertical="center"/>
      <protection hidden="1"/>
    </xf>
    <xf numFmtId="166" fontId="7" fillId="15" borderId="103" xfId="0" applyNumberFormat="1" applyFont="1" applyFill="1" applyBorder="1" applyAlignment="1" applyProtection="1">
      <alignment horizontal="right" vertical="center"/>
      <protection hidden="1"/>
    </xf>
    <xf numFmtId="9" fontId="21" fillId="15" borderId="150" xfId="0" applyNumberFormat="1" applyFont="1" applyFill="1" applyBorder="1" applyAlignment="1" applyProtection="1">
      <alignment horizontal="center" vertical="center"/>
      <protection hidden="1"/>
    </xf>
    <xf numFmtId="165" fontId="20" fillId="15" borderId="150" xfId="0" applyNumberFormat="1" applyFont="1" applyFill="1" applyBorder="1" applyAlignment="1" applyProtection="1">
      <alignment horizontal="center" vertical="center"/>
      <protection hidden="1"/>
    </xf>
    <xf numFmtId="166" fontId="7" fillId="15" borderId="35" xfId="0" applyNumberFormat="1" applyFont="1" applyFill="1" applyBorder="1" applyAlignment="1" applyProtection="1">
      <alignment horizontal="right" vertical="center"/>
      <protection hidden="1"/>
    </xf>
    <xf numFmtId="165" fontId="20" fillId="15" borderId="106" xfId="0" applyNumberFormat="1" applyFont="1" applyFill="1" applyBorder="1" applyAlignment="1" applyProtection="1">
      <alignment horizontal="center" vertical="center"/>
      <protection hidden="1"/>
    </xf>
    <xf numFmtId="167" fontId="26" fillId="14" borderId="66" xfId="0" applyNumberFormat="1" applyFont="1" applyFill="1" applyBorder="1" applyAlignment="1" applyProtection="1">
      <alignment horizontal="left" vertical="center" indent="1"/>
      <protection locked="0"/>
    </xf>
    <xf numFmtId="9" fontId="20" fillId="0" borderId="14" xfId="0" applyNumberFormat="1" applyFont="1" applyBorder="1" applyAlignment="1" applyProtection="1">
      <alignment horizontal="center" vertical="center"/>
      <protection locked="0"/>
    </xf>
    <xf numFmtId="9" fontId="20" fillId="0" borderId="49" xfId="0" applyNumberFormat="1" applyFont="1" applyBorder="1" applyAlignment="1" applyProtection="1">
      <alignment horizontal="center" vertical="center"/>
      <protection locked="0"/>
    </xf>
    <xf numFmtId="9" fontId="20" fillId="0" borderId="143" xfId="0" applyNumberFormat="1" applyFont="1" applyBorder="1" applyAlignment="1" applyProtection="1">
      <alignment horizontal="center" vertical="center"/>
      <protection locked="0"/>
    </xf>
    <xf numFmtId="166" fontId="4" fillId="0" borderId="31" xfId="0" applyNumberFormat="1" applyFont="1" applyBorder="1" applyAlignment="1" applyProtection="1">
      <alignment vertical="center"/>
      <protection locked="0"/>
    </xf>
    <xf numFmtId="166" fontId="4" fillId="0" borderId="44" xfId="0" applyNumberFormat="1" applyFont="1" applyBorder="1" applyAlignment="1" applyProtection="1">
      <alignment vertical="center"/>
      <protection locked="0"/>
    </xf>
    <xf numFmtId="166" fontId="4" fillId="0" borderId="54" xfId="0" applyNumberFormat="1" applyFont="1" applyBorder="1" applyAlignment="1" applyProtection="1">
      <alignment vertical="center"/>
      <protection locked="0"/>
    </xf>
    <xf numFmtId="0" fontId="74" fillId="0" borderId="0" xfId="0" applyFont="1" applyAlignment="1" applyProtection="1">
      <alignment vertical="center"/>
      <protection hidden="1"/>
    </xf>
    <xf numFmtId="170" fontId="23" fillId="0" borderId="0" xfId="0" applyNumberFormat="1" applyFont="1" applyProtection="1">
      <protection hidden="1"/>
    </xf>
    <xf numFmtId="0" fontId="19" fillId="24" borderId="133" xfId="1" applyFont="1" applyFill="1" applyBorder="1" applyAlignment="1" applyProtection="1">
      <alignment horizontal="center" vertical="center"/>
      <protection locked="0"/>
    </xf>
    <xf numFmtId="165" fontId="19" fillId="24" borderId="134" xfId="1"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protection hidden="1"/>
    </xf>
    <xf numFmtId="0" fontId="51" fillId="0" borderId="0" xfId="0" applyFont="1" applyBorder="1" applyProtection="1">
      <protection hidden="1"/>
    </xf>
    <xf numFmtId="0" fontId="51" fillId="0" borderId="0" xfId="0" applyFont="1" applyBorder="1" applyAlignment="1" applyProtection="1">
      <alignment vertical="center"/>
      <protection hidden="1"/>
    </xf>
    <xf numFmtId="0" fontId="52" fillId="0" borderId="0" xfId="0" applyFont="1" applyBorder="1" applyAlignment="1" applyProtection="1">
      <alignment vertical="center"/>
      <protection hidden="1"/>
    </xf>
    <xf numFmtId="0" fontId="76" fillId="0" borderId="0" xfId="0" applyFont="1" applyAlignment="1" applyProtection="1">
      <alignment vertical="center"/>
      <protection hidden="1"/>
    </xf>
    <xf numFmtId="0" fontId="19" fillId="19" borderId="12" xfId="1" applyFont="1" applyFill="1" applyBorder="1" applyAlignment="1" applyProtection="1">
      <alignment horizontal="center" vertical="center"/>
      <protection locked="0"/>
    </xf>
    <xf numFmtId="165" fontId="19" fillId="19" borderId="132" xfId="1" applyNumberFormat="1" applyFont="1" applyFill="1" applyBorder="1" applyAlignment="1" applyProtection="1">
      <alignment horizontal="center" vertical="center"/>
      <protection locked="0"/>
    </xf>
    <xf numFmtId="0" fontId="19" fillId="19" borderId="133" xfId="1" applyFont="1" applyFill="1" applyBorder="1" applyAlignment="1" applyProtection="1">
      <alignment horizontal="center" vertical="center"/>
      <protection locked="0"/>
    </xf>
    <xf numFmtId="165" fontId="19" fillId="19" borderId="134" xfId="1" applyNumberFormat="1" applyFont="1" applyFill="1" applyBorder="1" applyAlignment="1" applyProtection="1">
      <alignment horizontal="center" vertical="center"/>
      <protection locked="0"/>
    </xf>
    <xf numFmtId="0" fontId="19" fillId="19" borderId="12" xfId="2" applyFont="1" applyFill="1" applyBorder="1" applyAlignment="1" applyProtection="1">
      <alignment horizontal="center" vertical="center"/>
      <protection locked="0"/>
    </xf>
    <xf numFmtId="165" fontId="19" fillId="19" borderId="132" xfId="2" applyNumberFormat="1" applyFont="1" applyFill="1" applyBorder="1" applyAlignment="1" applyProtection="1">
      <alignment horizontal="center" vertical="center"/>
      <protection locked="0"/>
    </xf>
    <xf numFmtId="0" fontId="77" fillId="0" borderId="0" xfId="0" applyFont="1"/>
    <xf numFmtId="165" fontId="35" fillId="14" borderId="41" xfId="0" applyNumberFormat="1" applyFont="1" applyFill="1" applyBorder="1" applyAlignment="1" applyProtection="1">
      <alignment horizontal="center" vertical="center"/>
      <protection locked="0"/>
    </xf>
    <xf numFmtId="0" fontId="26" fillId="20" borderId="61" xfId="0" applyFont="1" applyFill="1" applyBorder="1" applyAlignment="1" applyProtection="1">
      <alignment horizontal="left" vertical="center" indent="1"/>
      <protection locked="0"/>
    </xf>
    <xf numFmtId="166" fontId="68" fillId="20" borderId="32" xfId="0" applyNumberFormat="1" applyFont="1" applyFill="1" applyBorder="1" applyAlignment="1" applyProtection="1">
      <alignment vertical="center"/>
      <protection hidden="1"/>
    </xf>
    <xf numFmtId="165" fontId="35" fillId="20" borderId="96" xfId="0" applyNumberFormat="1" applyFont="1" applyFill="1" applyBorder="1" applyAlignment="1" applyProtection="1">
      <alignment horizontal="center" vertical="center"/>
      <protection hidden="1"/>
    </xf>
    <xf numFmtId="166" fontId="14" fillId="20" borderId="137" xfId="0" applyNumberFormat="1" applyFont="1" applyFill="1" applyBorder="1" applyAlignment="1" applyProtection="1">
      <alignment vertical="center"/>
      <protection hidden="1"/>
    </xf>
    <xf numFmtId="166" fontId="4" fillId="20" borderId="137" xfId="0" applyNumberFormat="1" applyFont="1" applyFill="1" applyBorder="1" applyAlignment="1" applyProtection="1">
      <alignment vertical="center"/>
      <protection hidden="1"/>
    </xf>
    <xf numFmtId="166" fontId="4" fillId="20" borderId="90" xfId="0" applyNumberFormat="1" applyFont="1" applyFill="1" applyBorder="1" applyAlignment="1" applyProtection="1">
      <alignment vertical="center"/>
      <protection hidden="1"/>
    </xf>
    <xf numFmtId="166" fontId="68" fillId="0" borderId="102" xfId="0" applyNumberFormat="1" applyFont="1" applyFill="1" applyBorder="1" applyAlignment="1" applyProtection="1">
      <alignment vertical="center"/>
      <protection hidden="1"/>
    </xf>
    <xf numFmtId="165" fontId="35" fillId="0" borderId="151" xfId="0" applyNumberFormat="1" applyFont="1" applyFill="1" applyBorder="1" applyAlignment="1" applyProtection="1">
      <alignment horizontal="center" vertical="center"/>
      <protection hidden="1"/>
    </xf>
    <xf numFmtId="165" fontId="35" fillId="12" borderId="148" xfId="0" applyNumberFormat="1" applyFont="1" applyFill="1" applyBorder="1" applyAlignment="1" applyProtection="1">
      <alignment horizontal="center" vertical="center"/>
      <protection hidden="1"/>
    </xf>
    <xf numFmtId="166" fontId="14" fillId="14" borderId="33" xfId="0" applyNumberFormat="1" applyFont="1" applyFill="1" applyBorder="1" applyAlignment="1" applyProtection="1">
      <alignment vertical="center"/>
      <protection hidden="1"/>
    </xf>
    <xf numFmtId="166" fontId="14" fillId="14" borderId="81" xfId="0" applyNumberFormat="1" applyFont="1" applyFill="1" applyBorder="1" applyAlignment="1" applyProtection="1">
      <alignment vertical="center"/>
      <protection hidden="1"/>
    </xf>
    <xf numFmtId="166" fontId="14" fillId="14" borderId="49" xfId="0" applyNumberFormat="1" applyFont="1" applyFill="1" applyBorder="1" applyAlignment="1" applyProtection="1">
      <alignment vertical="center"/>
      <protection hidden="1"/>
    </xf>
    <xf numFmtId="0" fontId="79" fillId="0" borderId="0" xfId="0" applyFont="1" applyBorder="1" applyProtection="1">
      <protection hidden="1"/>
    </xf>
    <xf numFmtId="0" fontId="78" fillId="0" borderId="0" xfId="0" applyFont="1" applyBorder="1" applyProtection="1">
      <protection hidden="1"/>
    </xf>
    <xf numFmtId="0" fontId="78" fillId="0" borderId="0" xfId="0" applyFont="1" applyFill="1" applyBorder="1" applyAlignment="1" applyProtection="1">
      <alignment horizontal="left" vertical="center"/>
      <protection hidden="1"/>
    </xf>
    <xf numFmtId="166" fontId="27" fillId="14" borderId="88" xfId="8" applyNumberFormat="1" applyFont="1" applyFill="1" applyBorder="1" applyAlignment="1" applyProtection="1">
      <alignment vertical="center"/>
      <protection hidden="1"/>
    </xf>
    <xf numFmtId="166" fontId="27" fillId="0" borderId="57" xfId="0" applyNumberFormat="1" applyFont="1" applyFill="1" applyBorder="1" applyAlignment="1" applyProtection="1">
      <alignment vertical="center"/>
      <protection hidden="1"/>
    </xf>
    <xf numFmtId="0" fontId="81" fillId="0" borderId="0" xfId="0" applyFont="1" applyProtection="1">
      <protection hidden="1"/>
    </xf>
    <xf numFmtId="0" fontId="27" fillId="20" borderId="89" xfId="0" applyFont="1" applyFill="1" applyBorder="1" applyAlignment="1" applyProtection="1">
      <alignment vertical="center" wrapText="1"/>
      <protection hidden="1"/>
    </xf>
    <xf numFmtId="0" fontId="51" fillId="0" borderId="0" xfId="0" applyFont="1" applyFill="1" applyBorder="1" applyProtection="1">
      <protection hidden="1"/>
    </xf>
    <xf numFmtId="17" fontId="19" fillId="0" borderId="0" xfId="0" applyNumberFormat="1" applyFont="1" applyFill="1" applyBorder="1" applyAlignment="1" applyProtection="1">
      <alignment horizontal="center" vertical="center"/>
      <protection hidden="1"/>
    </xf>
    <xf numFmtId="0" fontId="82" fillId="0" borderId="0" xfId="0" applyFont="1" applyFill="1" applyBorder="1" applyAlignment="1" applyProtection="1">
      <alignment vertical="center" wrapText="1"/>
      <protection hidden="1"/>
    </xf>
    <xf numFmtId="0" fontId="27" fillId="0" borderId="0" xfId="0" applyFont="1" applyFill="1" applyBorder="1" applyAlignment="1" applyProtection="1">
      <alignment vertical="center" wrapText="1"/>
      <protection hidden="1"/>
    </xf>
    <xf numFmtId="0" fontId="27" fillId="0" borderId="0" xfId="0" applyFont="1" applyFill="1" applyBorder="1" applyAlignment="1" applyProtection="1">
      <alignment horizontal="left" vertical="center" wrapText="1"/>
      <protection hidden="1"/>
    </xf>
    <xf numFmtId="0" fontId="29" fillId="0" borderId="0" xfId="0" applyFont="1" applyFill="1" applyBorder="1" applyAlignment="1" applyProtection="1">
      <alignment horizontal="left" vertical="center" wrapText="1"/>
      <protection hidden="1"/>
    </xf>
    <xf numFmtId="0" fontId="51" fillId="0" borderId="0" xfId="0" applyFont="1" applyFill="1" applyBorder="1" applyAlignment="1" applyProtection="1">
      <alignment vertical="center"/>
      <protection hidden="1"/>
    </xf>
    <xf numFmtId="0" fontId="29" fillId="0" borderId="0" xfId="0" applyFont="1" applyFill="1" applyBorder="1" applyAlignment="1" applyProtection="1">
      <alignment vertical="center" wrapText="1"/>
      <protection hidden="1"/>
    </xf>
    <xf numFmtId="168" fontId="30" fillId="17" borderId="167" xfId="0" applyNumberFormat="1" applyFont="1" applyFill="1" applyBorder="1" applyAlignment="1" applyProtection="1">
      <alignment horizontal="center" vertical="center"/>
      <protection hidden="1"/>
    </xf>
    <xf numFmtId="166" fontId="72" fillId="21" borderId="30" xfId="0" applyNumberFormat="1" applyFont="1" applyFill="1" applyBorder="1" applyAlignment="1" applyProtection="1">
      <alignment horizontal="right" vertical="center"/>
      <protection hidden="1"/>
    </xf>
    <xf numFmtId="166" fontId="66" fillId="21" borderId="110" xfId="0" applyNumberFormat="1" applyFont="1" applyFill="1" applyBorder="1" applyAlignment="1" applyProtection="1">
      <alignment horizontal="right" vertical="center"/>
      <protection hidden="1"/>
    </xf>
    <xf numFmtId="166" fontId="66" fillId="21" borderId="29" xfId="0" applyNumberFormat="1" applyFont="1" applyFill="1" applyBorder="1" applyAlignment="1" applyProtection="1">
      <alignment horizontal="right"/>
      <protection hidden="1"/>
    </xf>
    <xf numFmtId="165" fontId="60" fillId="21" borderId="125" xfId="8" applyNumberFormat="1" applyFont="1" applyFill="1" applyBorder="1" applyAlignment="1" applyProtection="1">
      <alignment horizontal="center" vertical="top"/>
      <protection hidden="1"/>
    </xf>
    <xf numFmtId="166" fontId="72" fillId="21" borderId="26" xfId="0" applyNumberFormat="1" applyFont="1" applyFill="1" applyBorder="1" applyAlignment="1" applyProtection="1">
      <alignment horizontal="right"/>
      <protection hidden="1"/>
    </xf>
    <xf numFmtId="165" fontId="60" fillId="21" borderId="26" xfId="8" applyNumberFormat="1" applyFont="1" applyFill="1" applyBorder="1" applyAlignment="1" applyProtection="1">
      <alignment horizontal="center" vertical="top"/>
      <protection hidden="1"/>
    </xf>
    <xf numFmtId="166" fontId="72" fillId="21" borderId="29" xfId="0" applyNumberFormat="1" applyFont="1" applyFill="1" applyBorder="1" applyAlignment="1" applyProtection="1">
      <alignment horizontal="right"/>
      <protection hidden="1"/>
    </xf>
    <xf numFmtId="165" fontId="60" fillId="21" borderId="27" xfId="8" applyNumberFormat="1" applyFont="1" applyFill="1" applyBorder="1" applyAlignment="1" applyProtection="1">
      <alignment horizontal="center" vertical="top"/>
      <protection hidden="1"/>
    </xf>
    <xf numFmtId="168" fontId="30" fillId="17" borderId="130" xfId="0" applyNumberFormat="1" applyFont="1" applyFill="1" applyBorder="1" applyAlignment="1" applyProtection="1">
      <alignment horizontal="center" vertical="center"/>
      <protection hidden="1"/>
    </xf>
    <xf numFmtId="17" fontId="19" fillId="13" borderId="105" xfId="0" applyNumberFormat="1" applyFont="1" applyFill="1" applyBorder="1" applyAlignment="1" applyProtection="1">
      <alignment horizontal="center" vertical="center"/>
      <protection hidden="1"/>
    </xf>
    <xf numFmtId="17" fontId="29" fillId="0" borderId="0" xfId="0" applyNumberFormat="1" applyFont="1" applyFill="1" applyBorder="1" applyAlignment="1" applyProtection="1">
      <alignment horizontal="center" vertical="center"/>
      <protection hidden="1"/>
    </xf>
    <xf numFmtId="17" fontId="19" fillId="13" borderId="17" xfId="0" applyNumberFormat="1" applyFont="1" applyFill="1" applyBorder="1" applyAlignment="1" applyProtection="1">
      <alignment horizontal="center" vertical="center"/>
      <protection hidden="1"/>
    </xf>
    <xf numFmtId="0" fontId="81" fillId="0" borderId="0" xfId="0" applyFont="1" applyAlignment="1" applyProtection="1">
      <alignment vertical="center"/>
      <protection hidden="1"/>
    </xf>
    <xf numFmtId="0" fontId="83" fillId="0" borderId="0" xfId="0" applyFont="1" applyProtection="1">
      <protection hidden="1"/>
    </xf>
    <xf numFmtId="0" fontId="84" fillId="0" borderId="0" xfId="0" applyFont="1" applyFill="1" applyBorder="1" applyProtection="1">
      <protection hidden="1"/>
    </xf>
    <xf numFmtId="0" fontId="84" fillId="0" borderId="0" xfId="0" applyFont="1" applyBorder="1" applyProtection="1">
      <protection hidden="1"/>
    </xf>
    <xf numFmtId="0" fontId="84" fillId="0" borderId="0" xfId="0" applyFont="1" applyFill="1" applyBorder="1" applyAlignment="1" applyProtection="1">
      <alignment horizontal="left" vertical="center"/>
      <protection hidden="1"/>
    </xf>
    <xf numFmtId="0" fontId="84" fillId="0" borderId="0" xfId="0" applyFont="1" applyProtection="1">
      <protection hidden="1"/>
    </xf>
    <xf numFmtId="0" fontId="84" fillId="0" borderId="0" xfId="0" applyFont="1" applyAlignment="1" applyProtection="1">
      <alignment horizontal="left" vertical="center"/>
      <protection hidden="1"/>
    </xf>
    <xf numFmtId="166" fontId="61" fillId="12" borderId="14" xfId="5" applyNumberFormat="1" applyFont="1" applyFill="1" applyBorder="1" applyAlignment="1" applyProtection="1">
      <alignment vertical="center"/>
      <protection hidden="1"/>
    </xf>
    <xf numFmtId="166" fontId="4" fillId="0" borderId="49" xfId="0" applyNumberFormat="1" applyFont="1" applyFill="1" applyBorder="1" applyAlignment="1" applyProtection="1">
      <alignment vertical="center"/>
      <protection hidden="1"/>
    </xf>
    <xf numFmtId="166" fontId="14" fillId="20" borderId="5" xfId="0" applyNumberFormat="1" applyFont="1" applyFill="1" applyBorder="1" applyAlignment="1" applyProtection="1">
      <alignment vertical="center"/>
      <protection locked="0"/>
    </xf>
    <xf numFmtId="165" fontId="35" fillId="14" borderId="7" xfId="0" applyNumberFormat="1" applyFont="1" applyFill="1" applyBorder="1" applyAlignment="1" applyProtection="1">
      <alignment horizontal="center" vertical="center"/>
      <protection locked="0"/>
    </xf>
    <xf numFmtId="166" fontId="14" fillId="0" borderId="0" xfId="0" applyNumberFormat="1" applyFont="1" applyFill="1" applyBorder="1" applyAlignment="1" applyProtection="1">
      <alignment vertical="center"/>
      <protection locked="0"/>
    </xf>
    <xf numFmtId="166" fontId="14" fillId="12" borderId="7" xfId="0" applyNumberFormat="1" applyFont="1" applyFill="1" applyBorder="1" applyAlignment="1" applyProtection="1">
      <alignment vertical="center"/>
      <protection locked="0"/>
    </xf>
    <xf numFmtId="166" fontId="14" fillId="0" borderId="7" xfId="0" applyNumberFormat="1" applyFont="1" applyFill="1" applyBorder="1" applyAlignment="1" applyProtection="1">
      <alignment vertical="center"/>
      <protection locked="0"/>
    </xf>
    <xf numFmtId="166" fontId="14" fillId="14" borderId="7" xfId="0" applyNumberFormat="1" applyFont="1" applyFill="1" applyBorder="1" applyAlignment="1" applyProtection="1">
      <alignment vertical="center"/>
      <protection locked="0"/>
    </xf>
    <xf numFmtId="166" fontId="68" fillId="14" borderId="33" xfId="0" applyNumberFormat="1" applyFont="1" applyFill="1" applyBorder="1" applyAlignment="1" applyProtection="1">
      <alignment vertical="center"/>
      <protection hidden="1"/>
    </xf>
    <xf numFmtId="165" fontId="35" fillId="14" borderId="41" xfId="0" applyNumberFormat="1" applyFont="1" applyFill="1" applyBorder="1" applyAlignment="1" applyProtection="1">
      <alignment horizontal="center" vertical="center"/>
      <protection hidden="1"/>
    </xf>
    <xf numFmtId="166" fontId="4" fillId="14" borderId="49" xfId="0" applyNumberFormat="1" applyFont="1" applyFill="1" applyBorder="1" applyAlignment="1" applyProtection="1">
      <alignment vertical="center"/>
      <protection hidden="1"/>
    </xf>
    <xf numFmtId="0" fontId="26" fillId="0" borderId="59" xfId="0" applyFont="1" applyBorder="1" applyAlignment="1" applyProtection="1">
      <alignment horizontal="left" vertical="center" indent="1"/>
      <protection locked="0"/>
    </xf>
    <xf numFmtId="166" fontId="4" fillId="0" borderId="169" xfId="0" applyNumberFormat="1" applyFont="1" applyFill="1" applyBorder="1" applyAlignment="1" applyProtection="1">
      <alignment vertical="center"/>
      <protection hidden="1"/>
    </xf>
    <xf numFmtId="166" fontId="14" fillId="0" borderId="169" xfId="0" applyNumberFormat="1" applyFont="1" applyFill="1" applyBorder="1" applyAlignment="1" applyProtection="1">
      <alignment vertical="center"/>
      <protection hidden="1"/>
    </xf>
    <xf numFmtId="166" fontId="4" fillId="15" borderId="117" xfId="0" applyNumberFormat="1" applyFont="1" applyFill="1" applyBorder="1" applyAlignment="1" applyProtection="1">
      <alignment vertical="center"/>
      <protection hidden="1"/>
    </xf>
    <xf numFmtId="0" fontId="18" fillId="10" borderId="39" xfId="0" applyFont="1" applyFill="1" applyBorder="1" applyAlignment="1" applyProtection="1">
      <alignment horizontal="left" vertical="center" indent="1"/>
      <protection locked="0"/>
    </xf>
    <xf numFmtId="0" fontId="27" fillId="14" borderId="39" xfId="9" applyFont="1" applyFill="1" applyBorder="1" applyAlignment="1" applyProtection="1">
      <alignment horizontal="left" vertical="center" indent="1"/>
      <protection locked="0"/>
    </xf>
    <xf numFmtId="166" fontId="14" fillId="0" borderId="16" xfId="0" applyNumberFormat="1" applyFont="1" applyFill="1" applyBorder="1" applyAlignment="1" applyProtection="1">
      <alignment vertical="center"/>
      <protection locked="0"/>
    </xf>
    <xf numFmtId="166" fontId="0" fillId="0" borderId="0" xfId="0" applyNumberFormat="1"/>
    <xf numFmtId="0" fontId="77" fillId="0" borderId="0" xfId="0" applyFont="1" applyBorder="1"/>
    <xf numFmtId="0" fontId="0" fillId="0" borderId="0" xfId="0" applyBorder="1"/>
    <xf numFmtId="0" fontId="7" fillId="0" borderId="0" xfId="0" applyFont="1" applyBorder="1" applyAlignment="1" applyProtection="1">
      <alignment vertical="center"/>
      <protection locked="0"/>
    </xf>
    <xf numFmtId="0" fontId="4" fillId="0" borderId="0" xfId="0" applyFont="1" applyFill="1" applyBorder="1" applyAlignment="1" applyProtection="1">
      <alignment vertical="center"/>
      <protection locked="0"/>
    </xf>
    <xf numFmtId="0" fontId="26" fillId="0" borderId="31" xfId="0" applyFont="1" applyBorder="1" applyAlignment="1">
      <alignment vertical="center"/>
    </xf>
    <xf numFmtId="0" fontId="85" fillId="0" borderId="0" xfId="0" applyFont="1" applyAlignment="1">
      <alignment vertical="center"/>
    </xf>
    <xf numFmtId="0" fontId="26" fillId="0" borderId="0" xfId="0" applyFont="1" applyAlignment="1">
      <alignment vertical="center"/>
    </xf>
    <xf numFmtId="9" fontId="26" fillId="0" borderId="171" xfId="0" applyNumberFormat="1" applyFont="1" applyFill="1" applyBorder="1" applyAlignment="1" applyProtection="1">
      <alignment horizontal="center" vertical="center"/>
      <protection locked="0"/>
    </xf>
    <xf numFmtId="166" fontId="4" fillId="0" borderId="170" xfId="0" applyNumberFormat="1" applyFont="1" applyFill="1" applyBorder="1" applyAlignment="1" applyProtection="1">
      <alignment vertical="center"/>
      <protection locked="0"/>
    </xf>
    <xf numFmtId="166" fontId="26" fillId="0" borderId="174" xfId="0" applyNumberFormat="1" applyFont="1" applyFill="1" applyBorder="1" applyAlignment="1" applyProtection="1">
      <alignment vertical="center"/>
      <protection hidden="1"/>
    </xf>
    <xf numFmtId="165" fontId="20" fillId="0" borderId="173" xfId="0" applyNumberFormat="1" applyFont="1" applyFill="1" applyBorder="1" applyAlignment="1" applyProtection="1">
      <alignment horizontal="center" vertical="center"/>
      <protection locked="0"/>
    </xf>
    <xf numFmtId="166" fontId="4" fillId="0" borderId="31" xfId="0" applyNumberFormat="1" applyFont="1" applyFill="1" applyBorder="1" applyAlignment="1" applyProtection="1">
      <alignment vertical="center"/>
      <protection locked="0"/>
    </xf>
    <xf numFmtId="165" fontId="20" fillId="0" borderId="60" xfId="0" applyNumberFormat="1" applyFont="1" applyFill="1" applyBorder="1" applyAlignment="1" applyProtection="1">
      <alignment horizontal="center" vertical="center"/>
      <protection locked="0"/>
    </xf>
    <xf numFmtId="165" fontId="20" fillId="0" borderId="55" xfId="0" applyNumberFormat="1" applyFont="1" applyFill="1" applyBorder="1" applyAlignment="1" applyProtection="1">
      <alignment horizontal="center" vertical="center"/>
      <protection locked="0"/>
    </xf>
    <xf numFmtId="4" fontId="4" fillId="15" borderId="0" xfId="0" applyNumberFormat="1" applyFont="1" applyFill="1" applyBorder="1" applyAlignment="1" applyProtection="1">
      <alignment horizontal="center" vertical="center"/>
      <protection locked="0"/>
    </xf>
    <xf numFmtId="166" fontId="26" fillId="0" borderId="175" xfId="0" applyNumberFormat="1" applyFont="1" applyFill="1" applyBorder="1" applyAlignment="1" applyProtection="1">
      <alignment vertical="center"/>
      <protection hidden="1"/>
    </xf>
    <xf numFmtId="165" fontId="35" fillId="0" borderId="60" xfId="0" applyNumberFormat="1" applyFont="1" applyFill="1" applyBorder="1" applyAlignment="1" applyProtection="1">
      <alignment horizontal="center" vertical="center"/>
      <protection locked="0"/>
    </xf>
    <xf numFmtId="165" fontId="35" fillId="0" borderId="56" xfId="0" applyNumberFormat="1" applyFont="1" applyFill="1" applyBorder="1" applyAlignment="1" applyProtection="1">
      <alignment horizontal="center" vertical="center"/>
      <protection locked="0"/>
    </xf>
    <xf numFmtId="166" fontId="14" fillId="0" borderId="57" xfId="0" applyNumberFormat="1" applyFont="1" applyFill="1" applyBorder="1" applyAlignment="1" applyProtection="1">
      <alignment vertical="center"/>
      <protection locked="0"/>
    </xf>
    <xf numFmtId="165" fontId="35" fillId="0" borderId="58" xfId="0" applyNumberFormat="1" applyFont="1" applyFill="1" applyBorder="1" applyAlignment="1" applyProtection="1">
      <alignment horizontal="center" vertical="center"/>
      <protection locked="0"/>
    </xf>
    <xf numFmtId="166" fontId="14" fillId="0" borderId="99" xfId="0" applyNumberFormat="1" applyFont="1" applyFill="1" applyBorder="1" applyAlignment="1" applyProtection="1">
      <alignment vertical="center"/>
      <protection locked="0"/>
    </xf>
    <xf numFmtId="165" fontId="35" fillId="0" borderId="92" xfId="0" applyNumberFormat="1" applyFont="1" applyFill="1" applyBorder="1" applyAlignment="1" applyProtection="1">
      <alignment horizontal="center" vertical="center"/>
      <protection locked="0"/>
    </xf>
    <xf numFmtId="165" fontId="35" fillId="0" borderId="55" xfId="0" applyNumberFormat="1" applyFont="1" applyFill="1" applyBorder="1" applyAlignment="1" applyProtection="1">
      <alignment horizontal="center" vertical="center"/>
      <protection locked="0"/>
    </xf>
    <xf numFmtId="166" fontId="14" fillId="0" borderId="44" xfId="0" applyNumberFormat="1" applyFont="1" applyFill="1" applyBorder="1" applyAlignment="1" applyProtection="1">
      <alignment vertical="center"/>
      <protection hidden="1"/>
    </xf>
    <xf numFmtId="166" fontId="14" fillId="0" borderId="54" xfId="0" applyNumberFormat="1" applyFont="1" applyFill="1" applyBorder="1" applyAlignment="1" applyProtection="1">
      <alignment vertical="center"/>
      <protection hidden="1"/>
    </xf>
    <xf numFmtId="166" fontId="14" fillId="0" borderId="31" xfId="0" applyNumberFormat="1" applyFont="1" applyFill="1" applyBorder="1" applyAlignment="1" applyProtection="1">
      <alignment vertical="center"/>
      <protection hidden="1"/>
    </xf>
    <xf numFmtId="166" fontId="32" fillId="0" borderId="26" xfId="0" applyNumberFormat="1" applyFont="1" applyFill="1" applyBorder="1" applyAlignment="1" applyProtection="1">
      <alignment vertical="center"/>
      <protection hidden="1"/>
    </xf>
    <xf numFmtId="165" fontId="20" fillId="15" borderId="93" xfId="0" applyNumberFormat="1" applyFont="1" applyFill="1" applyBorder="1" applyAlignment="1" applyProtection="1">
      <alignment horizontal="center" vertical="center"/>
      <protection hidden="1"/>
    </xf>
    <xf numFmtId="166" fontId="26" fillId="15" borderId="25" xfId="0" applyNumberFormat="1" applyFont="1" applyFill="1" applyBorder="1" applyAlignment="1" applyProtection="1">
      <alignment vertical="center"/>
      <protection hidden="1"/>
    </xf>
    <xf numFmtId="166" fontId="32" fillId="15" borderId="46" xfId="0" applyNumberFormat="1" applyFont="1" applyFill="1" applyBorder="1" applyAlignment="1" applyProtection="1">
      <alignment vertical="center"/>
      <protection hidden="1"/>
    </xf>
    <xf numFmtId="166" fontId="4" fillId="0" borderId="61" xfId="0" applyNumberFormat="1" applyFont="1" applyFill="1" applyBorder="1" applyAlignment="1" applyProtection="1">
      <alignment vertical="center"/>
      <protection locked="0"/>
    </xf>
    <xf numFmtId="169" fontId="34" fillId="0" borderId="62" xfId="0" applyNumberFormat="1" applyFont="1" applyFill="1" applyBorder="1" applyAlignment="1" applyProtection="1">
      <alignment horizontal="center" vertical="center"/>
      <protection hidden="1"/>
    </xf>
    <xf numFmtId="169" fontId="34" fillId="0" borderId="56" xfId="0" applyNumberFormat="1" applyFont="1" applyFill="1" applyBorder="1" applyAlignment="1" applyProtection="1">
      <alignment horizontal="center" vertical="center"/>
      <protection hidden="1"/>
    </xf>
    <xf numFmtId="169" fontId="34" fillId="0" borderId="55" xfId="0" applyNumberFormat="1" applyFont="1" applyFill="1" applyBorder="1" applyAlignment="1" applyProtection="1">
      <alignment horizontal="center" vertical="center"/>
      <protection hidden="1"/>
    </xf>
    <xf numFmtId="166" fontId="32" fillId="0" borderId="61" xfId="0" applyNumberFormat="1" applyFont="1" applyFill="1" applyBorder="1" applyAlignment="1" applyProtection="1">
      <alignment vertical="center"/>
      <protection locked="0"/>
    </xf>
    <xf numFmtId="166" fontId="32" fillId="0" borderId="44" xfId="0" applyNumberFormat="1" applyFont="1" applyFill="1" applyBorder="1" applyAlignment="1" applyProtection="1">
      <alignment vertical="center"/>
      <protection locked="0"/>
    </xf>
    <xf numFmtId="166" fontId="4" fillId="0" borderId="174" xfId="0" applyNumberFormat="1" applyFont="1" applyFill="1" applyBorder="1" applyAlignment="1" applyProtection="1">
      <alignment vertical="center"/>
      <protection locked="0"/>
    </xf>
    <xf numFmtId="166" fontId="4" fillId="0" borderId="10" xfId="0" applyNumberFormat="1" applyFont="1" applyFill="1" applyBorder="1" applyAlignment="1" applyProtection="1">
      <alignment vertical="center"/>
      <protection locked="0"/>
    </xf>
    <xf numFmtId="166" fontId="4" fillId="0" borderId="175" xfId="0" applyNumberFormat="1" applyFont="1" applyFill="1" applyBorder="1" applyAlignment="1" applyProtection="1">
      <alignment vertical="center"/>
      <protection locked="0"/>
    </xf>
    <xf numFmtId="166" fontId="4" fillId="15" borderId="25" xfId="0" applyNumberFormat="1" applyFont="1" applyFill="1" applyBorder="1" applyAlignment="1" applyProtection="1">
      <alignment vertical="center"/>
      <protection hidden="1"/>
    </xf>
    <xf numFmtId="166" fontId="4" fillId="0" borderId="9" xfId="0" applyNumberFormat="1" applyFont="1" applyFill="1" applyBorder="1" applyAlignment="1" applyProtection="1">
      <alignment vertical="center"/>
      <protection locked="0"/>
    </xf>
    <xf numFmtId="166" fontId="4" fillId="0" borderId="33" xfId="0" applyNumberFormat="1" applyFont="1" applyFill="1" applyBorder="1" applyAlignment="1" applyProtection="1">
      <alignment vertical="center"/>
      <protection locked="0"/>
    </xf>
    <xf numFmtId="166" fontId="4" fillId="0" borderId="126" xfId="0" applyNumberFormat="1" applyFont="1" applyFill="1" applyBorder="1" applyAlignment="1" applyProtection="1">
      <alignment vertical="center"/>
      <protection locked="0"/>
    </xf>
    <xf numFmtId="166" fontId="4" fillId="0" borderId="34" xfId="0" applyNumberFormat="1" applyFont="1" applyFill="1" applyBorder="1" applyAlignment="1" applyProtection="1">
      <alignment vertical="center"/>
      <protection locked="0"/>
    </xf>
    <xf numFmtId="166" fontId="4" fillId="0" borderId="102" xfId="0" applyNumberFormat="1" applyFont="1" applyFill="1" applyBorder="1" applyAlignment="1" applyProtection="1">
      <alignment vertical="center"/>
      <protection locked="0"/>
    </xf>
    <xf numFmtId="166" fontId="4" fillId="0" borderId="176" xfId="0" applyNumberFormat="1" applyFont="1" applyFill="1" applyBorder="1" applyAlignment="1" applyProtection="1">
      <alignment vertical="center"/>
      <protection locked="0"/>
    </xf>
    <xf numFmtId="166" fontId="4" fillId="15" borderId="35" xfId="0" applyNumberFormat="1" applyFont="1" applyFill="1" applyBorder="1" applyAlignment="1" applyProtection="1">
      <alignment vertical="center"/>
      <protection hidden="1"/>
    </xf>
    <xf numFmtId="166" fontId="4" fillId="0" borderId="109" xfId="0" applyNumberFormat="1" applyFont="1" applyFill="1" applyBorder="1" applyAlignment="1" applyProtection="1">
      <alignment vertical="center"/>
      <protection locked="0"/>
    </xf>
    <xf numFmtId="166" fontId="4" fillId="14" borderId="95" xfId="0" applyNumberFormat="1" applyFont="1" applyFill="1" applyBorder="1" applyAlignment="1" applyProtection="1">
      <alignment vertical="center"/>
      <protection hidden="1"/>
    </xf>
    <xf numFmtId="166" fontId="54" fillId="0" borderId="31" xfId="0" applyNumberFormat="1" applyFont="1" applyBorder="1" applyAlignment="1">
      <alignment vertical="center"/>
    </xf>
    <xf numFmtId="165" fontId="20" fillId="0" borderId="62" xfId="0" applyNumberFormat="1" applyFont="1" applyFill="1" applyBorder="1" applyAlignment="1" applyProtection="1">
      <alignment horizontal="center" vertical="center"/>
      <protection locked="0"/>
    </xf>
    <xf numFmtId="166" fontId="14" fillId="0" borderId="61" xfId="0" applyNumberFormat="1" applyFont="1" applyFill="1" applyBorder="1" applyAlignment="1" applyProtection="1">
      <alignment vertical="center"/>
      <protection locked="0"/>
    </xf>
    <xf numFmtId="165" fontId="35" fillId="0" borderId="62" xfId="0" applyNumberFormat="1" applyFont="1" applyFill="1" applyBorder="1" applyAlignment="1" applyProtection="1">
      <alignment horizontal="center" vertical="center"/>
      <protection locked="0"/>
    </xf>
    <xf numFmtId="166" fontId="32" fillId="0" borderId="32" xfId="0" applyNumberFormat="1" applyFont="1" applyFill="1" applyBorder="1" applyAlignment="1" applyProtection="1">
      <alignment vertical="center"/>
      <protection hidden="1"/>
    </xf>
    <xf numFmtId="165" fontId="5" fillId="0" borderId="18" xfId="0" applyNumberFormat="1" applyFont="1" applyFill="1" applyBorder="1" applyAlignment="1" applyProtection="1">
      <alignment horizontal="center" vertical="center"/>
      <protection locked="0"/>
    </xf>
    <xf numFmtId="0" fontId="27" fillId="12" borderId="44" xfId="9" applyFont="1" applyFill="1" applyBorder="1" applyAlignment="1" applyProtection="1">
      <alignment horizontal="left" vertical="center" indent="1"/>
      <protection locked="0"/>
    </xf>
    <xf numFmtId="164" fontId="24" fillId="0" borderId="5" xfId="0" applyNumberFormat="1" applyFont="1" applyBorder="1" applyAlignment="1" applyProtection="1">
      <alignment vertical="center"/>
      <protection locked="0"/>
    </xf>
    <xf numFmtId="166" fontId="26" fillId="0" borderId="178" xfId="0" applyNumberFormat="1" applyFont="1" applyFill="1" applyBorder="1" applyAlignment="1" applyProtection="1">
      <alignment vertical="center"/>
      <protection hidden="1"/>
    </xf>
    <xf numFmtId="166" fontId="32" fillId="0" borderId="178" xfId="0" applyNumberFormat="1" applyFont="1" applyFill="1" applyBorder="1" applyAlignment="1" applyProtection="1">
      <alignment vertical="center"/>
      <protection hidden="1"/>
    </xf>
    <xf numFmtId="166" fontId="4" fillId="0" borderId="178" xfId="0" applyNumberFormat="1" applyFont="1" applyFill="1" applyBorder="1" applyAlignment="1" applyProtection="1">
      <alignment vertical="center"/>
      <protection locked="0"/>
    </xf>
    <xf numFmtId="166" fontId="14" fillId="0" borderId="170" xfId="0" applyNumberFormat="1" applyFont="1" applyFill="1" applyBorder="1" applyAlignment="1" applyProtection="1">
      <alignment vertical="center"/>
      <protection locked="0"/>
    </xf>
    <xf numFmtId="165" fontId="35" fillId="0" borderId="173" xfId="0" applyNumberFormat="1" applyFont="1" applyFill="1" applyBorder="1" applyAlignment="1" applyProtection="1">
      <alignment horizontal="center" vertical="center"/>
      <protection locked="0"/>
    </xf>
    <xf numFmtId="166" fontId="4" fillId="0" borderId="180" xfId="0" applyNumberFormat="1" applyFont="1" applyFill="1" applyBorder="1" applyAlignment="1" applyProtection="1">
      <alignment vertical="center"/>
      <protection locked="0"/>
    </xf>
    <xf numFmtId="166" fontId="4" fillId="0" borderId="42" xfId="0" applyNumberFormat="1" applyFont="1" applyFill="1" applyBorder="1" applyAlignment="1" applyProtection="1">
      <alignment vertical="center"/>
      <protection hidden="1"/>
    </xf>
    <xf numFmtId="166" fontId="14" fillId="0" borderId="42" xfId="0" applyNumberFormat="1" applyFont="1" applyFill="1" applyBorder="1" applyAlignment="1" applyProtection="1">
      <alignment vertical="center"/>
      <protection hidden="1"/>
    </xf>
    <xf numFmtId="166" fontId="26" fillId="0" borderId="180" xfId="0" applyNumberFormat="1" applyFont="1" applyFill="1" applyBorder="1" applyAlignment="1" applyProtection="1">
      <alignment vertical="center"/>
      <protection hidden="1"/>
    </xf>
    <xf numFmtId="165" fontId="20" fillId="0" borderId="128" xfId="0" applyNumberFormat="1" applyFont="1" applyFill="1" applyBorder="1" applyAlignment="1" applyProtection="1">
      <alignment horizontal="center" vertical="center"/>
      <protection hidden="1"/>
    </xf>
    <xf numFmtId="166" fontId="32" fillId="0" borderId="180" xfId="0" applyNumberFormat="1" applyFont="1" applyFill="1" applyBorder="1" applyAlignment="1" applyProtection="1">
      <alignment vertical="center"/>
      <protection hidden="1"/>
    </xf>
    <xf numFmtId="165" fontId="35" fillId="0" borderId="128" xfId="0" applyNumberFormat="1" applyFont="1" applyFill="1" applyBorder="1" applyAlignment="1" applyProtection="1">
      <alignment horizontal="center" vertical="center"/>
      <protection hidden="1"/>
    </xf>
    <xf numFmtId="166" fontId="4" fillId="15" borderId="37" xfId="0" applyNumberFormat="1" applyFont="1" applyFill="1" applyBorder="1" applyAlignment="1" applyProtection="1">
      <alignment vertical="center"/>
      <protection hidden="1"/>
    </xf>
    <xf numFmtId="166" fontId="26" fillId="15" borderId="35" xfId="0" applyNumberFormat="1" applyFont="1" applyFill="1" applyBorder="1" applyAlignment="1" applyProtection="1">
      <alignment vertical="center"/>
      <protection hidden="1"/>
    </xf>
    <xf numFmtId="166" fontId="14" fillId="15" borderId="37" xfId="0" applyNumberFormat="1" applyFont="1" applyFill="1" applyBorder="1" applyAlignment="1" applyProtection="1">
      <alignment vertical="center"/>
      <protection hidden="1"/>
    </xf>
    <xf numFmtId="165" fontId="5" fillId="0" borderId="36" xfId="0" applyNumberFormat="1" applyFont="1" applyFill="1" applyBorder="1" applyAlignment="1" applyProtection="1">
      <alignment horizontal="center" vertical="center"/>
      <protection hidden="1"/>
    </xf>
    <xf numFmtId="166" fontId="26" fillId="15" borderId="104" xfId="0" applyNumberFormat="1" applyFont="1" applyFill="1" applyBorder="1" applyAlignment="1" applyProtection="1">
      <alignment vertical="center"/>
      <protection hidden="1"/>
    </xf>
    <xf numFmtId="166" fontId="32" fillId="15" borderId="104" xfId="0" applyNumberFormat="1" applyFont="1" applyFill="1" applyBorder="1" applyAlignment="1" applyProtection="1">
      <alignment vertical="center"/>
      <protection hidden="1"/>
    </xf>
    <xf numFmtId="166" fontId="54" fillId="0" borderId="113" xfId="0" applyNumberFormat="1" applyFont="1" applyBorder="1" applyAlignment="1">
      <alignment vertical="center"/>
    </xf>
    <xf numFmtId="166" fontId="26" fillId="0" borderId="137" xfId="0" applyNumberFormat="1" applyFont="1" applyFill="1" applyBorder="1" applyAlignment="1" applyProtection="1">
      <alignment vertical="center"/>
      <protection hidden="1"/>
    </xf>
    <xf numFmtId="165" fontId="20" fillId="0" borderId="87" xfId="0" applyNumberFormat="1" applyFont="1" applyFill="1" applyBorder="1" applyAlignment="1" applyProtection="1">
      <alignment horizontal="center" vertical="center"/>
      <protection hidden="1"/>
    </xf>
    <xf numFmtId="165" fontId="35" fillId="2" borderId="106" xfId="0" applyNumberFormat="1" applyFont="1" applyFill="1" applyBorder="1" applyAlignment="1" applyProtection="1">
      <alignment horizontal="center" vertical="center"/>
      <protection hidden="1"/>
    </xf>
    <xf numFmtId="166" fontId="32" fillId="0" borderId="137" xfId="0" applyNumberFormat="1" applyFont="1" applyFill="1" applyBorder="1" applyAlignment="1" applyProtection="1">
      <alignment vertical="center"/>
      <protection hidden="1"/>
    </xf>
    <xf numFmtId="165" fontId="35" fillId="0" borderId="87" xfId="0" applyNumberFormat="1" applyFont="1" applyFill="1" applyBorder="1" applyAlignment="1" applyProtection="1">
      <alignment horizontal="center" vertical="center"/>
      <protection hidden="1"/>
    </xf>
    <xf numFmtId="0" fontId="4" fillId="0" borderId="90" xfId="0" applyFont="1" applyBorder="1" applyAlignment="1" applyProtection="1">
      <alignment vertical="center"/>
      <protection locked="0"/>
    </xf>
    <xf numFmtId="165" fontId="54" fillId="0" borderId="159" xfId="0" applyNumberFormat="1" applyFont="1" applyBorder="1" applyAlignment="1">
      <alignment horizontal="center" vertical="center"/>
    </xf>
    <xf numFmtId="166" fontId="26" fillId="0" borderId="32" xfId="0" applyNumberFormat="1" applyFont="1" applyFill="1" applyBorder="1" applyAlignment="1" applyProtection="1">
      <alignment vertical="center"/>
      <protection hidden="1"/>
    </xf>
    <xf numFmtId="166" fontId="26" fillId="15" borderId="140" xfId="0" applyNumberFormat="1" applyFont="1" applyFill="1" applyBorder="1" applyAlignment="1" applyProtection="1">
      <alignment vertical="center"/>
      <protection hidden="1"/>
    </xf>
    <xf numFmtId="165" fontId="20" fillId="15" borderId="141" xfId="0" applyNumberFormat="1" applyFont="1" applyFill="1" applyBorder="1" applyAlignment="1" applyProtection="1">
      <alignment horizontal="center" vertical="center"/>
      <protection hidden="1"/>
    </xf>
    <xf numFmtId="166" fontId="32" fillId="15" borderId="140" xfId="0" applyNumberFormat="1" applyFont="1" applyFill="1" applyBorder="1" applyAlignment="1" applyProtection="1">
      <alignment vertical="center"/>
      <protection hidden="1"/>
    </xf>
    <xf numFmtId="165" fontId="35" fillId="15" borderId="141" xfId="0" applyNumberFormat="1" applyFont="1" applyFill="1" applyBorder="1" applyAlignment="1" applyProtection="1">
      <alignment horizontal="center" vertical="center"/>
      <protection hidden="1"/>
    </xf>
    <xf numFmtId="166" fontId="28" fillId="14" borderId="44" xfId="0" applyNumberFormat="1" applyFont="1" applyFill="1" applyBorder="1" applyAlignment="1" applyProtection="1">
      <alignment vertical="center"/>
      <protection hidden="1"/>
    </xf>
    <xf numFmtId="166" fontId="28" fillId="14" borderId="10" xfId="0" applyNumberFormat="1" applyFont="1" applyFill="1" applyBorder="1" applyAlignment="1" applyProtection="1">
      <alignment vertical="center"/>
      <protection hidden="1"/>
    </xf>
    <xf numFmtId="166" fontId="42" fillId="14" borderId="44" xfId="0" applyNumberFormat="1" applyFont="1" applyFill="1" applyBorder="1" applyAlignment="1" applyProtection="1">
      <alignment vertical="center"/>
      <protection hidden="1"/>
    </xf>
    <xf numFmtId="165" fontId="39" fillId="14" borderId="56" xfId="5" applyNumberFormat="1" applyFont="1" applyFill="1" applyBorder="1" applyAlignment="1" applyProtection="1">
      <alignment horizontal="center" vertical="center"/>
      <protection hidden="1"/>
    </xf>
    <xf numFmtId="166" fontId="4" fillId="0" borderId="152" xfId="0" applyNumberFormat="1" applyFont="1" applyFill="1" applyBorder="1" applyAlignment="1" applyProtection="1">
      <alignment vertical="center"/>
      <protection locked="0"/>
    </xf>
    <xf numFmtId="166" fontId="4" fillId="0" borderId="32" xfId="0" applyNumberFormat="1" applyFont="1" applyFill="1" applyBorder="1" applyAlignment="1" applyProtection="1">
      <alignment vertical="center"/>
      <protection locked="0"/>
    </xf>
    <xf numFmtId="0" fontId="4" fillId="0" borderId="98" xfId="0" applyFont="1" applyBorder="1" applyAlignment="1" applyProtection="1">
      <alignment vertical="center"/>
      <protection locked="0"/>
    </xf>
    <xf numFmtId="166" fontId="28" fillId="15" borderId="145" xfId="0" applyNumberFormat="1" applyFont="1" applyFill="1" applyBorder="1" applyAlignment="1" applyProtection="1">
      <alignment vertical="center"/>
      <protection hidden="1"/>
    </xf>
    <xf numFmtId="9" fontId="21" fillId="15" borderId="106" xfId="0" applyNumberFormat="1" applyFont="1" applyFill="1" applyBorder="1" applyAlignment="1" applyProtection="1">
      <alignment horizontal="center" vertical="center"/>
      <protection hidden="1"/>
    </xf>
    <xf numFmtId="166" fontId="28" fillId="15" borderId="103" xfId="0" applyNumberFormat="1" applyFont="1" applyFill="1" applyBorder="1" applyAlignment="1" applyProtection="1">
      <alignment vertical="center"/>
      <protection hidden="1"/>
    </xf>
    <xf numFmtId="0" fontId="4" fillId="15" borderId="107" xfId="0" applyFont="1" applyFill="1" applyBorder="1" applyAlignment="1" applyProtection="1">
      <alignment vertical="center"/>
      <protection locked="0"/>
    </xf>
    <xf numFmtId="166" fontId="42" fillId="15" borderId="103" xfId="0" applyNumberFormat="1" applyFont="1" applyFill="1" applyBorder="1" applyAlignment="1" applyProtection="1">
      <alignment vertical="center"/>
      <protection hidden="1"/>
    </xf>
    <xf numFmtId="9" fontId="36" fillId="15" borderId="106" xfId="0" applyNumberFormat="1" applyFont="1" applyFill="1" applyBorder="1" applyAlignment="1" applyProtection="1">
      <alignment horizontal="center" vertical="center"/>
      <protection hidden="1"/>
    </xf>
    <xf numFmtId="0" fontId="26" fillId="0" borderId="170" xfId="0" applyFont="1" applyBorder="1" applyAlignment="1" applyProtection="1">
      <alignment horizontal="left" vertical="center" indent="1"/>
      <protection locked="0"/>
    </xf>
    <xf numFmtId="166" fontId="32" fillId="0" borderId="31" xfId="0" applyNumberFormat="1" applyFont="1" applyFill="1" applyBorder="1" applyAlignment="1" applyProtection="1">
      <alignment vertical="center"/>
      <protection locked="0"/>
    </xf>
    <xf numFmtId="166" fontId="32" fillId="0" borderId="54" xfId="0" applyNumberFormat="1" applyFont="1" applyFill="1" applyBorder="1" applyAlignment="1" applyProtection="1">
      <alignment vertical="center"/>
      <protection locked="0"/>
    </xf>
    <xf numFmtId="166" fontId="32" fillId="2" borderId="103" xfId="0" applyNumberFormat="1" applyFont="1" applyFill="1" applyBorder="1" applyAlignment="1" applyProtection="1">
      <alignment vertical="center"/>
      <protection hidden="1"/>
    </xf>
    <xf numFmtId="166" fontId="32" fillId="15" borderId="37" xfId="0" applyNumberFormat="1" applyFont="1" applyFill="1" applyBorder="1" applyAlignment="1" applyProtection="1">
      <alignment vertical="center"/>
      <protection hidden="1"/>
    </xf>
    <xf numFmtId="165" fontId="5" fillId="0" borderId="21" xfId="0" applyNumberFormat="1" applyFont="1" applyFill="1" applyBorder="1" applyAlignment="1" applyProtection="1">
      <alignment horizontal="center" vertical="center"/>
      <protection hidden="1"/>
    </xf>
    <xf numFmtId="166" fontId="4" fillId="0" borderId="43" xfId="0" applyNumberFormat="1" applyFont="1" applyFill="1" applyBorder="1" applyAlignment="1" applyProtection="1">
      <alignment vertical="center"/>
      <protection hidden="1"/>
    </xf>
    <xf numFmtId="166" fontId="14" fillId="0" borderId="43" xfId="0" applyNumberFormat="1" applyFont="1" applyFill="1" applyBorder="1" applyAlignment="1" applyProtection="1">
      <alignment vertical="center"/>
      <protection hidden="1"/>
    </xf>
    <xf numFmtId="4" fontId="4" fillId="0" borderId="7" xfId="0" applyNumberFormat="1" applyFont="1" applyFill="1" applyBorder="1" applyAlignment="1" applyProtection="1">
      <alignment horizontal="center" vertical="center"/>
      <protection locked="0"/>
    </xf>
    <xf numFmtId="166" fontId="47" fillId="14" borderId="80" xfId="5" applyNumberFormat="1" applyFont="1" applyFill="1" applyBorder="1" applyAlignment="1" applyProtection="1">
      <alignment vertical="center"/>
      <protection hidden="1"/>
    </xf>
    <xf numFmtId="166" fontId="14" fillId="0" borderId="27" xfId="0" applyNumberFormat="1" applyFont="1" applyFill="1" applyBorder="1" applyAlignment="1" applyProtection="1">
      <alignment vertical="center"/>
      <protection hidden="1"/>
    </xf>
    <xf numFmtId="166" fontId="32" fillId="0" borderId="181" xfId="0" applyNumberFormat="1" applyFont="1" applyFill="1" applyBorder="1" applyAlignment="1" applyProtection="1">
      <alignment vertical="center"/>
      <protection hidden="1"/>
    </xf>
    <xf numFmtId="165" fontId="35" fillId="0" borderId="105" xfId="0" applyNumberFormat="1" applyFont="1" applyFill="1" applyBorder="1" applyAlignment="1" applyProtection="1">
      <alignment horizontal="center" vertical="center"/>
      <protection hidden="1"/>
    </xf>
    <xf numFmtId="0" fontId="26" fillId="0" borderId="40" xfId="0" applyFont="1" applyBorder="1" applyAlignment="1" applyProtection="1">
      <alignment horizontal="left" vertical="center" indent="1"/>
      <protection locked="0"/>
    </xf>
    <xf numFmtId="166" fontId="4" fillId="0" borderId="27" xfId="0" applyNumberFormat="1" applyFont="1" applyFill="1" applyBorder="1" applyAlignment="1" applyProtection="1">
      <alignment vertical="center"/>
      <protection hidden="1"/>
    </xf>
    <xf numFmtId="166" fontId="26" fillId="0" borderId="181" xfId="0" applyNumberFormat="1" applyFont="1" applyFill="1" applyBorder="1" applyAlignment="1" applyProtection="1">
      <alignment vertical="center"/>
      <protection hidden="1"/>
    </xf>
    <xf numFmtId="165" fontId="20" fillId="0" borderId="105" xfId="0" applyNumberFormat="1" applyFont="1" applyFill="1" applyBorder="1" applyAlignment="1" applyProtection="1">
      <alignment horizontal="center" vertical="center"/>
      <protection hidden="1"/>
    </xf>
    <xf numFmtId="165" fontId="5" fillId="0" borderId="38" xfId="0" applyNumberFormat="1" applyFont="1" applyFill="1" applyBorder="1" applyAlignment="1" applyProtection="1">
      <alignment horizontal="center" vertical="center"/>
      <protection locked="0"/>
    </xf>
    <xf numFmtId="166" fontId="26" fillId="14" borderId="10" xfId="0" applyNumberFormat="1" applyFont="1" applyFill="1" applyBorder="1" applyAlignment="1" applyProtection="1">
      <alignment vertical="center"/>
      <protection hidden="1"/>
    </xf>
    <xf numFmtId="0" fontId="26" fillId="0" borderId="44" xfId="0" applyFont="1" applyFill="1" applyBorder="1" applyAlignment="1" applyProtection="1">
      <alignment horizontal="left" vertical="center" indent="1"/>
      <protection locked="0"/>
    </xf>
    <xf numFmtId="0" fontId="11" fillId="0" borderId="170" xfId="0" applyFont="1" applyBorder="1" applyAlignment="1" applyProtection="1">
      <alignment horizontal="left" vertical="center" indent="1"/>
      <protection hidden="1"/>
    </xf>
    <xf numFmtId="166" fontId="4" fillId="0" borderId="34" xfId="0" applyNumberFormat="1" applyFont="1" applyFill="1" applyBorder="1" applyAlignment="1" applyProtection="1">
      <alignment vertical="center"/>
      <protection hidden="1"/>
    </xf>
    <xf numFmtId="166" fontId="4" fillId="0" borderId="33" xfId="0" applyNumberFormat="1" applyFont="1" applyFill="1" applyBorder="1" applyAlignment="1" applyProtection="1">
      <alignment vertical="center"/>
      <protection hidden="1"/>
    </xf>
    <xf numFmtId="166" fontId="4" fillId="0" borderId="102" xfId="0" applyNumberFormat="1" applyFont="1" applyFill="1" applyBorder="1" applyAlignment="1" applyProtection="1">
      <alignment vertical="center"/>
      <protection hidden="1"/>
    </xf>
    <xf numFmtId="165" fontId="5" fillId="0" borderId="60" xfId="0" applyNumberFormat="1" applyFont="1" applyFill="1" applyBorder="1" applyAlignment="1" applyProtection="1">
      <alignment horizontal="center" vertical="center"/>
      <protection hidden="1"/>
    </xf>
    <xf numFmtId="165" fontId="20" fillId="0" borderId="158" xfId="0" applyNumberFormat="1" applyFont="1" applyFill="1" applyBorder="1" applyAlignment="1" applyProtection="1">
      <alignment horizontal="center" vertical="center"/>
      <protection hidden="1"/>
    </xf>
    <xf numFmtId="165" fontId="35" fillId="0" borderId="158" xfId="0" applyNumberFormat="1" applyFont="1" applyFill="1" applyBorder="1" applyAlignment="1" applyProtection="1">
      <alignment horizontal="center" vertical="center"/>
      <protection hidden="1"/>
    </xf>
    <xf numFmtId="0" fontId="29" fillId="26" borderId="45" xfId="0" applyFont="1" applyFill="1" applyBorder="1" applyAlignment="1" applyProtection="1">
      <alignment vertical="center" wrapText="1"/>
      <protection hidden="1"/>
    </xf>
    <xf numFmtId="166" fontId="14" fillId="0" borderId="51" xfId="0" applyNumberFormat="1" applyFont="1" applyFill="1" applyBorder="1" applyAlignment="1" applyProtection="1">
      <alignment vertical="center"/>
      <protection hidden="1"/>
    </xf>
    <xf numFmtId="166" fontId="14" fillId="0" borderId="83" xfId="0" applyNumberFormat="1" applyFont="1" applyFill="1" applyBorder="1" applyAlignment="1" applyProtection="1">
      <alignment vertical="center"/>
      <protection hidden="1"/>
    </xf>
    <xf numFmtId="166" fontId="14" fillId="0" borderId="86" xfId="0" applyNumberFormat="1" applyFont="1" applyFill="1" applyBorder="1" applyAlignment="1" applyProtection="1">
      <alignment vertical="center"/>
      <protection hidden="1"/>
    </xf>
    <xf numFmtId="166" fontId="4" fillId="0" borderId="182" xfId="0" applyNumberFormat="1" applyFont="1" applyFill="1" applyBorder="1" applyAlignment="1" applyProtection="1">
      <alignment vertical="center"/>
      <protection hidden="1"/>
    </xf>
    <xf numFmtId="0" fontId="20" fillId="0" borderId="54" xfId="0" applyFont="1" applyFill="1" applyBorder="1" applyAlignment="1">
      <alignment horizontal="left" vertical="center" indent="1"/>
    </xf>
    <xf numFmtId="0" fontId="20" fillId="0" borderId="54" xfId="0" applyFont="1" applyBorder="1" applyAlignment="1" applyProtection="1">
      <alignment horizontal="left" vertical="center" indent="1"/>
      <protection locked="0"/>
    </xf>
    <xf numFmtId="0" fontId="26" fillId="12" borderId="103" xfId="0" applyFont="1" applyFill="1" applyBorder="1" applyAlignment="1" applyProtection="1">
      <alignment horizontal="left" vertical="center" indent="1"/>
      <protection locked="0"/>
    </xf>
    <xf numFmtId="166" fontId="4" fillId="12" borderId="103" xfId="0" applyNumberFormat="1" applyFont="1" applyFill="1" applyBorder="1" applyAlignment="1" applyProtection="1">
      <alignment vertical="center"/>
      <protection hidden="1"/>
    </xf>
    <xf numFmtId="165" fontId="20" fillId="12" borderId="129" xfId="0" applyNumberFormat="1" applyFont="1" applyFill="1" applyBorder="1" applyAlignment="1" applyProtection="1">
      <alignment horizontal="center" vertical="center"/>
      <protection hidden="1"/>
    </xf>
    <xf numFmtId="166" fontId="4" fillId="15" borderId="21" xfId="0" applyNumberFormat="1" applyFont="1" applyFill="1" applyBorder="1" applyAlignment="1" applyProtection="1">
      <alignment vertical="center"/>
      <protection hidden="1"/>
    </xf>
    <xf numFmtId="166" fontId="4" fillId="12" borderId="21" xfId="0" applyNumberFormat="1" applyFont="1" applyFill="1" applyBorder="1" applyAlignment="1" applyProtection="1">
      <alignment vertical="center"/>
      <protection hidden="1"/>
    </xf>
    <xf numFmtId="166" fontId="4" fillId="15" borderId="20" xfId="0" applyNumberFormat="1" applyFont="1" applyFill="1" applyBorder="1" applyAlignment="1" applyProtection="1">
      <alignment vertical="center"/>
      <protection hidden="1"/>
    </xf>
    <xf numFmtId="166" fontId="4" fillId="15" borderId="19" xfId="0" applyNumberFormat="1" applyFont="1" applyFill="1" applyBorder="1" applyAlignment="1" applyProtection="1">
      <alignment vertical="center"/>
      <protection hidden="1"/>
    </xf>
    <xf numFmtId="166" fontId="4" fillId="12" borderId="36" xfId="0" applyNumberFormat="1" applyFont="1" applyFill="1" applyBorder="1" applyAlignment="1" applyProtection="1">
      <alignment vertical="center"/>
      <protection hidden="1"/>
    </xf>
    <xf numFmtId="0" fontId="27" fillId="14" borderId="99" xfId="9" applyFont="1" applyFill="1" applyBorder="1" applyAlignment="1" applyProtection="1">
      <alignment horizontal="left" vertical="center" indent="1"/>
      <protection locked="0"/>
    </xf>
    <xf numFmtId="166" fontId="47" fillId="14" borderId="99" xfId="9" applyNumberFormat="1" applyFont="1" applyFill="1" applyBorder="1" applyAlignment="1" applyProtection="1">
      <alignment vertical="center"/>
      <protection hidden="1"/>
    </xf>
    <xf numFmtId="165" fontId="40" fillId="14" borderId="100" xfId="9" applyNumberFormat="1" applyFont="1" applyFill="1" applyBorder="1" applyAlignment="1" applyProtection="1">
      <alignment horizontal="center" vertical="center"/>
      <protection hidden="1"/>
    </xf>
    <xf numFmtId="165" fontId="40" fillId="14" borderId="92" xfId="9" applyNumberFormat="1" applyFont="1" applyFill="1" applyBorder="1" applyAlignment="1" applyProtection="1">
      <alignment horizontal="center" vertical="center"/>
      <protection hidden="1"/>
    </xf>
    <xf numFmtId="166" fontId="47" fillId="14" borderId="13" xfId="9" applyNumberFormat="1" applyFont="1" applyFill="1" applyBorder="1" applyAlignment="1" applyProtection="1">
      <alignment vertical="center"/>
      <protection hidden="1"/>
    </xf>
    <xf numFmtId="166" fontId="41" fillId="14" borderId="45" xfId="9" applyNumberFormat="1" applyFont="1" applyFill="1" applyBorder="1" applyAlignment="1" applyProtection="1">
      <alignment vertical="center"/>
      <protection hidden="1"/>
    </xf>
    <xf numFmtId="10" fontId="4" fillId="0" borderId="0" xfId="0" applyNumberFormat="1" applyFont="1" applyProtection="1">
      <protection hidden="1"/>
    </xf>
    <xf numFmtId="9" fontId="26" fillId="0" borderId="178" xfId="0" applyNumberFormat="1" applyFont="1" applyFill="1" applyBorder="1" applyAlignment="1" applyProtection="1">
      <alignment horizontal="center" vertical="center"/>
      <protection hidden="1"/>
    </xf>
    <xf numFmtId="9" fontId="26" fillId="0" borderId="16" xfId="0" applyNumberFormat="1" applyFont="1" applyFill="1" applyBorder="1" applyAlignment="1" applyProtection="1">
      <alignment horizontal="center" vertical="center"/>
      <protection hidden="1"/>
    </xf>
    <xf numFmtId="9" fontId="26" fillId="0" borderId="11" xfId="0" applyNumberFormat="1" applyFont="1" applyFill="1" applyBorder="1" applyAlignment="1" applyProtection="1">
      <alignment horizontal="center" vertical="center"/>
      <protection hidden="1"/>
    </xf>
    <xf numFmtId="165" fontId="20" fillId="0" borderId="87" xfId="0" applyNumberFormat="1" applyFont="1" applyFill="1" applyBorder="1" applyAlignment="1" applyProtection="1">
      <alignment horizontal="center" vertical="center"/>
      <protection locked="0"/>
    </xf>
    <xf numFmtId="165" fontId="20" fillId="0" borderId="51" xfId="0" applyNumberFormat="1" applyFont="1" applyFill="1" applyBorder="1" applyAlignment="1" applyProtection="1">
      <alignment horizontal="center" vertical="center"/>
      <protection locked="0"/>
    </xf>
    <xf numFmtId="165" fontId="20" fillId="0" borderId="83" xfId="0" applyNumberFormat="1" applyFont="1" applyFill="1" applyBorder="1" applyAlignment="1" applyProtection="1">
      <alignment horizontal="center" vertical="center"/>
      <protection locked="0"/>
    </xf>
    <xf numFmtId="165" fontId="35" fillId="0" borderId="87" xfId="0" applyNumberFormat="1" applyFont="1" applyFill="1" applyBorder="1" applyAlignment="1" applyProtection="1">
      <alignment horizontal="center" vertical="center"/>
      <protection locked="0"/>
    </xf>
    <xf numFmtId="165" fontId="35" fillId="0" borderId="51" xfId="0" applyNumberFormat="1" applyFont="1" applyFill="1" applyBorder="1" applyAlignment="1" applyProtection="1">
      <alignment horizontal="center" vertical="center"/>
      <protection locked="0"/>
    </xf>
    <xf numFmtId="165" fontId="35" fillId="0" borderId="83" xfId="0" applyNumberFormat="1" applyFont="1" applyFill="1" applyBorder="1" applyAlignment="1" applyProtection="1">
      <alignment horizontal="center" vertical="center"/>
      <protection locked="0"/>
    </xf>
    <xf numFmtId="165" fontId="20" fillId="0" borderId="90" xfId="0" applyNumberFormat="1" applyFont="1" applyFill="1" applyBorder="1" applyAlignment="1" applyProtection="1">
      <alignment horizontal="center" vertical="center"/>
      <protection locked="0"/>
    </xf>
    <xf numFmtId="165" fontId="20" fillId="0" borderId="81" xfId="0" applyNumberFormat="1" applyFont="1" applyFill="1" applyBorder="1" applyAlignment="1" applyProtection="1">
      <alignment horizontal="center" vertical="center"/>
      <protection locked="0"/>
    </xf>
    <xf numFmtId="165" fontId="20" fillId="0" borderId="8" xfId="0" applyNumberFormat="1" applyFont="1" applyFill="1" applyBorder="1" applyAlignment="1" applyProtection="1">
      <alignment horizontal="center" vertical="center"/>
      <protection locked="0"/>
    </xf>
    <xf numFmtId="165" fontId="35" fillId="0" borderId="90" xfId="0" applyNumberFormat="1" applyFont="1" applyFill="1" applyBorder="1" applyAlignment="1" applyProtection="1">
      <alignment horizontal="center" vertical="center"/>
      <protection locked="0"/>
    </xf>
    <xf numFmtId="165" fontId="35" fillId="0" borderId="81" xfId="0" applyNumberFormat="1" applyFont="1" applyFill="1" applyBorder="1" applyAlignment="1" applyProtection="1">
      <alignment horizontal="center" vertical="center"/>
      <protection locked="0"/>
    </xf>
    <xf numFmtId="165" fontId="35" fillId="0" borderId="8" xfId="0" applyNumberFormat="1" applyFont="1" applyFill="1" applyBorder="1" applyAlignment="1" applyProtection="1">
      <alignment horizontal="center" vertical="center"/>
      <protection locked="0"/>
    </xf>
    <xf numFmtId="0" fontId="85" fillId="0" borderId="0" xfId="0" applyFont="1" applyAlignment="1" applyProtection="1">
      <alignment vertical="center"/>
      <protection hidden="1"/>
    </xf>
    <xf numFmtId="0" fontId="0" fillId="0" borderId="0" xfId="0" applyProtection="1">
      <protection hidden="1"/>
    </xf>
    <xf numFmtId="0" fontId="26" fillId="0" borderId="61" xfId="0" applyFont="1" applyBorder="1" applyAlignment="1" applyProtection="1">
      <alignment horizontal="left" vertical="center" indent="1"/>
      <protection hidden="1"/>
    </xf>
    <xf numFmtId="0" fontId="26" fillId="0" borderId="44" xfId="0" applyFont="1" applyBorder="1" applyAlignment="1" applyProtection="1">
      <alignment horizontal="left" vertical="center" indent="1"/>
      <protection hidden="1"/>
    </xf>
    <xf numFmtId="0" fontId="4" fillId="0" borderId="2" xfId="0" applyFont="1" applyBorder="1" applyAlignment="1" applyProtection="1">
      <alignment vertical="center"/>
      <protection hidden="1"/>
    </xf>
    <xf numFmtId="0" fontId="22" fillId="13" borderId="111" xfId="6" applyFont="1" applyFill="1" applyBorder="1" applyAlignment="1" applyProtection="1">
      <alignment horizontal="center" vertical="center"/>
      <protection hidden="1"/>
    </xf>
    <xf numFmtId="0" fontId="22" fillId="13" borderId="96" xfId="6"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protection hidden="1"/>
    </xf>
    <xf numFmtId="164" fontId="7" fillId="0" borderId="0" xfId="0" applyNumberFormat="1"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0" fontId="22" fillId="13" borderId="135" xfId="6" applyFont="1" applyFill="1" applyBorder="1" applyAlignment="1" applyProtection="1">
      <alignment horizontal="center" vertical="center"/>
      <protection hidden="1"/>
    </xf>
    <xf numFmtId="0" fontId="22" fillId="13" borderId="129" xfId="6" applyFont="1" applyFill="1" applyBorder="1" applyAlignment="1" applyProtection="1">
      <alignment horizontal="center" vertical="center"/>
      <protection hidden="1"/>
    </xf>
    <xf numFmtId="164" fontId="18" fillId="13" borderId="133" xfId="0" applyNumberFormat="1" applyFont="1" applyFill="1" applyBorder="1" applyAlignment="1" applyProtection="1">
      <alignment horizontal="center" vertical="center"/>
      <protection hidden="1"/>
    </xf>
    <xf numFmtId="165" fontId="18" fillId="13" borderId="114" xfId="0" applyNumberFormat="1"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164" fontId="33" fillId="17" borderId="113" xfId="7" applyNumberFormat="1" applyFont="1" applyFill="1" applyBorder="1" applyAlignment="1" applyProtection="1">
      <alignment horizontal="center" vertical="center"/>
      <protection hidden="1"/>
    </xf>
    <xf numFmtId="165" fontId="18" fillId="17" borderId="114" xfId="0" applyNumberFormat="1" applyFont="1" applyFill="1" applyBorder="1" applyAlignment="1" applyProtection="1">
      <alignment horizontal="center" vertical="center"/>
      <protection hidden="1"/>
    </xf>
    <xf numFmtId="166" fontId="20" fillId="0" borderId="0" xfId="0" applyNumberFormat="1" applyFont="1" applyAlignment="1" applyProtection="1">
      <alignment horizontal="center" vertical="center"/>
      <protection hidden="1"/>
    </xf>
    <xf numFmtId="0" fontId="20" fillId="0" borderId="0" xfId="0" applyFont="1" applyAlignment="1" applyProtection="1">
      <alignment horizontal="right" vertical="center"/>
      <protection hidden="1"/>
    </xf>
    <xf numFmtId="166" fontId="4" fillId="15" borderId="145" xfId="0" applyNumberFormat="1" applyFont="1" applyFill="1" applyBorder="1" applyAlignment="1" applyProtection="1">
      <alignment vertical="center"/>
      <protection hidden="1"/>
    </xf>
    <xf numFmtId="165" fontId="5" fillId="15" borderId="106" xfId="0" applyNumberFormat="1" applyFont="1" applyFill="1" applyBorder="1" applyAlignment="1" applyProtection="1">
      <alignment horizontal="center" vertical="center"/>
      <protection hidden="1"/>
    </xf>
    <xf numFmtId="166" fontId="26" fillId="0" borderId="5" xfId="0" applyNumberFormat="1" applyFont="1" applyFill="1" applyBorder="1" applyAlignment="1" applyProtection="1">
      <alignment vertical="center"/>
      <protection hidden="1"/>
    </xf>
    <xf numFmtId="166" fontId="32" fillId="0" borderId="5" xfId="0" applyNumberFormat="1" applyFont="1" applyFill="1" applyBorder="1" applyAlignment="1" applyProtection="1">
      <alignment vertical="center"/>
      <protection hidden="1"/>
    </xf>
    <xf numFmtId="0" fontId="86" fillId="0" borderId="0" xfId="0" applyFont="1"/>
    <xf numFmtId="0" fontId="88" fillId="0" borderId="0" xfId="0" applyFont="1" applyAlignment="1" applyProtection="1">
      <alignment horizontal="right" vertical="center"/>
      <protection hidden="1"/>
    </xf>
    <xf numFmtId="166" fontId="88" fillId="0" borderId="0" xfId="0" applyNumberFormat="1" applyFont="1" applyAlignment="1" applyProtection="1">
      <alignment horizontal="center" vertical="center"/>
      <protection hidden="1"/>
    </xf>
    <xf numFmtId="9" fontId="26" fillId="0" borderId="111" xfId="0" applyNumberFormat="1" applyFont="1" applyFill="1" applyBorder="1" applyAlignment="1" applyProtection="1">
      <alignment horizontal="center" vertical="center"/>
      <protection locked="0"/>
    </xf>
    <xf numFmtId="0" fontId="81" fillId="0" borderId="0" xfId="0" applyFont="1"/>
    <xf numFmtId="0" fontId="26" fillId="0" borderId="57" xfId="0" applyFont="1" applyBorder="1" applyAlignment="1" applyProtection="1">
      <alignment horizontal="left" vertical="center" indent="1"/>
      <protection locked="0"/>
    </xf>
    <xf numFmtId="49" fontId="26" fillId="0" borderId="31" xfId="0" applyNumberFormat="1" applyFont="1" applyBorder="1" applyAlignment="1" applyProtection="1">
      <alignment horizontal="left" vertical="center" indent="1"/>
      <protection locked="0"/>
    </xf>
    <xf numFmtId="0" fontId="89" fillId="17" borderId="5" xfId="7" applyNumberFormat="1" applyFont="1" applyFill="1" applyBorder="1" applyAlignment="1" applyProtection="1">
      <alignment horizontal="center"/>
      <protection locked="0"/>
    </xf>
    <xf numFmtId="164" fontId="91" fillId="17" borderId="53" xfId="7" applyNumberFormat="1" applyFont="1" applyFill="1" applyBorder="1" applyAlignment="1" applyProtection="1">
      <alignment horizontal="center" vertical="top"/>
      <protection locked="0"/>
    </xf>
    <xf numFmtId="164" fontId="30" fillId="17" borderId="165" xfId="4" applyNumberFormat="1" applyFont="1" applyFill="1" applyBorder="1" applyAlignment="1" applyProtection="1">
      <alignment horizontal="center" vertical="center"/>
      <protection locked="0"/>
    </xf>
    <xf numFmtId="9" fontId="26" fillId="0" borderId="32" xfId="0" applyNumberFormat="1" applyFont="1" applyFill="1" applyBorder="1" applyAlignment="1" applyProtection="1">
      <alignment horizontal="center" vertical="center"/>
      <protection locked="0"/>
    </xf>
    <xf numFmtId="9" fontId="26" fillId="0" borderId="172" xfId="0" applyNumberFormat="1" applyFont="1" applyFill="1" applyBorder="1" applyAlignment="1" applyProtection="1">
      <alignment horizontal="center" vertical="center"/>
      <protection hidden="1"/>
    </xf>
    <xf numFmtId="9" fontId="26" fillId="0" borderId="41" xfId="0" applyNumberFormat="1" applyFont="1" applyFill="1" applyBorder="1" applyAlignment="1" applyProtection="1">
      <alignment horizontal="center" vertical="center"/>
      <protection hidden="1"/>
    </xf>
    <xf numFmtId="9" fontId="26" fillId="0" borderId="97" xfId="0" applyNumberFormat="1" applyFont="1" applyFill="1" applyBorder="1" applyAlignment="1" applyProtection="1">
      <alignment horizontal="center" vertical="center"/>
      <protection hidden="1"/>
    </xf>
    <xf numFmtId="9" fontId="26" fillId="0" borderId="101" xfId="0" applyNumberFormat="1" applyFont="1" applyFill="1" applyBorder="1" applyAlignment="1" applyProtection="1">
      <alignment horizontal="center" vertical="center"/>
      <protection hidden="1"/>
    </xf>
    <xf numFmtId="9" fontId="26" fillId="0" borderId="96" xfId="0" applyNumberFormat="1" applyFont="1" applyFill="1" applyBorder="1" applyAlignment="1" applyProtection="1">
      <alignment horizontal="center" vertical="center"/>
      <protection hidden="1"/>
    </xf>
    <xf numFmtId="9" fontId="26" fillId="0" borderId="67" xfId="0" applyNumberFormat="1" applyFont="1" applyFill="1" applyBorder="1" applyAlignment="1" applyProtection="1">
      <alignment horizontal="center" vertical="center"/>
      <protection hidden="1"/>
    </xf>
    <xf numFmtId="9" fontId="26" fillId="0" borderId="0" xfId="0" applyNumberFormat="1" applyFont="1" applyFill="1" applyBorder="1" applyAlignment="1" applyProtection="1">
      <alignment horizontal="center" vertical="center"/>
      <protection hidden="1"/>
    </xf>
    <xf numFmtId="9" fontId="26" fillId="0" borderId="7" xfId="0" applyNumberFormat="1" applyFont="1" applyFill="1" applyBorder="1" applyAlignment="1" applyProtection="1">
      <alignment horizontal="center" vertical="center"/>
      <protection hidden="1"/>
    </xf>
    <xf numFmtId="9" fontId="26" fillId="0" borderId="5" xfId="0" applyNumberFormat="1" applyFont="1" applyFill="1" applyBorder="1" applyAlignment="1" applyProtection="1">
      <alignment horizontal="center" vertical="center"/>
      <protection hidden="1"/>
    </xf>
    <xf numFmtId="9" fontId="26" fillId="0" borderId="69" xfId="0" applyNumberFormat="1" applyFont="1" applyFill="1" applyBorder="1" applyAlignment="1" applyProtection="1">
      <alignment horizontal="center" vertical="center"/>
      <protection hidden="1"/>
    </xf>
    <xf numFmtId="9" fontId="26" fillId="0" borderId="128" xfId="0" applyNumberFormat="1" applyFont="1" applyFill="1" applyBorder="1" applyAlignment="1" applyProtection="1">
      <alignment horizontal="center" vertical="center"/>
      <protection hidden="1"/>
    </xf>
    <xf numFmtId="166" fontId="4" fillId="0" borderId="170" xfId="0" applyNumberFormat="1" applyFont="1" applyFill="1" applyBorder="1" applyAlignment="1" applyProtection="1">
      <alignment vertical="center"/>
      <protection hidden="1"/>
    </xf>
    <xf numFmtId="165" fontId="20" fillId="0" borderId="173" xfId="0" applyNumberFormat="1" applyFont="1" applyFill="1" applyBorder="1" applyAlignment="1" applyProtection="1">
      <alignment horizontal="center" vertical="center"/>
      <protection hidden="1"/>
    </xf>
    <xf numFmtId="165" fontId="5" fillId="0" borderId="173" xfId="0" applyNumberFormat="1" applyFont="1" applyFill="1" applyBorder="1" applyAlignment="1" applyProtection="1">
      <alignment horizontal="center" vertical="center"/>
      <protection hidden="1"/>
    </xf>
    <xf numFmtId="165" fontId="5" fillId="0" borderId="56" xfId="0" applyNumberFormat="1" applyFont="1" applyFill="1" applyBorder="1" applyAlignment="1" applyProtection="1">
      <alignment horizontal="center" vertical="center"/>
      <protection hidden="1"/>
    </xf>
    <xf numFmtId="165" fontId="5" fillId="0" borderId="55" xfId="0" applyNumberFormat="1" applyFont="1" applyFill="1" applyBorder="1" applyAlignment="1" applyProtection="1">
      <alignment horizontal="center" vertical="center"/>
      <protection hidden="1"/>
    </xf>
    <xf numFmtId="166" fontId="4" fillId="14" borderId="103" xfId="0" applyNumberFormat="1" applyFont="1" applyFill="1" applyBorder="1" applyAlignment="1" applyProtection="1">
      <alignment vertical="center"/>
      <protection hidden="1"/>
    </xf>
    <xf numFmtId="166" fontId="4" fillId="0" borderId="177" xfId="0" applyNumberFormat="1" applyFont="1" applyFill="1" applyBorder="1" applyAlignment="1" applyProtection="1">
      <alignment vertical="center"/>
      <protection hidden="1"/>
    </xf>
    <xf numFmtId="165" fontId="35" fillId="0" borderId="173" xfId="0" applyNumberFormat="1" applyFont="1" applyFill="1" applyBorder="1" applyAlignment="1" applyProtection="1">
      <alignment horizontal="center" vertical="center"/>
      <protection hidden="1"/>
    </xf>
    <xf numFmtId="0" fontId="86" fillId="0" borderId="0" xfId="0" applyFont="1" applyProtection="1">
      <protection hidden="1"/>
    </xf>
    <xf numFmtId="166" fontId="4" fillId="0" borderId="30" xfId="0" applyNumberFormat="1" applyFont="1" applyFill="1" applyBorder="1" applyAlignment="1" applyProtection="1">
      <alignment vertical="center"/>
      <protection hidden="1"/>
    </xf>
    <xf numFmtId="166" fontId="4" fillId="0" borderId="110" xfId="0" applyNumberFormat="1" applyFont="1" applyFill="1" applyBorder="1" applyAlignment="1" applyProtection="1">
      <alignment vertical="center"/>
      <protection hidden="1"/>
    </xf>
    <xf numFmtId="166" fontId="30" fillId="0" borderId="0" xfId="6" applyNumberFormat="1" applyFont="1" applyFill="1" applyBorder="1" applyAlignment="1" applyProtection="1">
      <alignment vertical="center" wrapText="1"/>
      <protection hidden="1"/>
    </xf>
    <xf numFmtId="165" fontId="35" fillId="0" borderId="0" xfId="0" applyNumberFormat="1" applyFont="1" applyFill="1" applyBorder="1" applyAlignment="1" applyProtection="1">
      <alignment horizontal="center" vertical="center"/>
      <protection hidden="1"/>
    </xf>
    <xf numFmtId="166" fontId="58" fillId="0" borderId="0" xfId="6" applyNumberFormat="1" applyFont="1" applyFill="1" applyBorder="1" applyAlignment="1" applyProtection="1">
      <alignment vertical="center" wrapText="1"/>
      <protection hidden="1"/>
    </xf>
    <xf numFmtId="164" fontId="32" fillId="0" borderId="0" xfId="0" applyNumberFormat="1" applyFont="1" applyAlignment="1" applyProtection="1">
      <alignment vertical="center"/>
      <protection hidden="1"/>
    </xf>
    <xf numFmtId="0" fontId="32" fillId="0" borderId="0" xfId="0" applyFont="1" applyAlignment="1" applyProtection="1">
      <alignment vertical="center"/>
      <protection hidden="1"/>
    </xf>
    <xf numFmtId="165" fontId="34" fillId="0" borderId="0" xfId="0" applyNumberFormat="1" applyFont="1" applyFill="1" applyBorder="1" applyAlignment="1" applyProtection="1">
      <alignment horizontal="center" vertical="center"/>
      <protection hidden="1"/>
    </xf>
    <xf numFmtId="10" fontId="58" fillId="0" borderId="0" xfId="6" applyNumberFormat="1" applyFont="1" applyFill="1" applyBorder="1" applyAlignment="1" applyProtection="1">
      <alignment vertical="center" wrapText="1"/>
      <protection hidden="1"/>
    </xf>
    <xf numFmtId="166" fontId="14" fillId="0" borderId="177" xfId="0" applyNumberFormat="1" applyFont="1" applyFill="1" applyBorder="1" applyAlignment="1" applyProtection="1">
      <alignment vertical="center"/>
      <protection hidden="1"/>
    </xf>
    <xf numFmtId="166" fontId="14" fillId="0" borderId="30" xfId="0" applyNumberFormat="1" applyFont="1" applyFill="1" applyBorder="1" applyAlignment="1" applyProtection="1">
      <alignment vertical="center"/>
      <protection hidden="1"/>
    </xf>
    <xf numFmtId="165" fontId="35" fillId="0" borderId="62" xfId="0" applyNumberFormat="1" applyFont="1" applyFill="1" applyBorder="1" applyAlignment="1" applyProtection="1">
      <alignment horizontal="center" vertical="center"/>
      <protection hidden="1"/>
    </xf>
    <xf numFmtId="166" fontId="14" fillId="0" borderId="110" xfId="0" applyNumberFormat="1" applyFont="1" applyFill="1" applyBorder="1" applyAlignment="1" applyProtection="1">
      <alignment vertical="center"/>
      <protection hidden="1"/>
    </xf>
    <xf numFmtId="165" fontId="35" fillId="0" borderId="58" xfId="0" applyNumberFormat="1" applyFont="1" applyFill="1" applyBorder="1" applyAlignment="1" applyProtection="1">
      <alignment horizontal="center" vertical="center"/>
      <protection hidden="1"/>
    </xf>
    <xf numFmtId="166" fontId="14" fillId="0" borderId="29" xfId="0" applyNumberFormat="1" applyFont="1" applyFill="1" applyBorder="1" applyAlignment="1" applyProtection="1">
      <alignment vertical="center"/>
      <protection hidden="1"/>
    </xf>
    <xf numFmtId="165" fontId="35" fillId="0" borderId="92" xfId="0" applyNumberFormat="1" applyFont="1" applyFill="1" applyBorder="1" applyAlignment="1" applyProtection="1">
      <alignment horizontal="center" vertical="center"/>
      <protection hidden="1"/>
    </xf>
    <xf numFmtId="165" fontId="5" fillId="0" borderId="179" xfId="0" applyNumberFormat="1" applyFont="1" applyFill="1" applyBorder="1" applyAlignment="1" applyProtection="1">
      <alignment horizontal="center" vertical="center"/>
      <protection hidden="1"/>
    </xf>
    <xf numFmtId="165" fontId="5" fillId="0" borderId="23" xfId="0" applyNumberFormat="1" applyFont="1" applyFill="1" applyBorder="1" applyAlignment="1" applyProtection="1">
      <alignment horizontal="center" vertical="center"/>
      <protection hidden="1"/>
    </xf>
    <xf numFmtId="165" fontId="5" fillId="0" borderId="18" xfId="0" applyNumberFormat="1" applyFont="1" applyFill="1" applyBorder="1" applyAlignment="1" applyProtection="1">
      <alignment horizontal="center" vertical="center"/>
      <protection hidden="1"/>
    </xf>
    <xf numFmtId="165" fontId="5" fillId="0" borderId="24" xfId="0" applyNumberFormat="1" applyFont="1" applyFill="1" applyBorder="1" applyAlignment="1" applyProtection="1">
      <alignment horizontal="center" vertical="center"/>
      <protection hidden="1"/>
    </xf>
    <xf numFmtId="165" fontId="5" fillId="0" borderId="89" xfId="0" applyNumberFormat="1" applyFont="1" applyFill="1" applyBorder="1" applyAlignment="1" applyProtection="1">
      <alignment horizontal="center" vertical="center"/>
      <protection hidden="1"/>
    </xf>
    <xf numFmtId="165" fontId="5" fillId="0" borderId="19" xfId="0" applyNumberFormat="1" applyFont="1" applyFill="1" applyBorder="1" applyAlignment="1" applyProtection="1">
      <alignment horizontal="center" vertical="center"/>
      <protection hidden="1"/>
    </xf>
    <xf numFmtId="165" fontId="20" fillId="0" borderId="21" xfId="0" applyNumberFormat="1" applyFont="1" applyFill="1" applyBorder="1" applyAlignment="1" applyProtection="1">
      <alignment horizontal="center" vertical="center"/>
      <protection hidden="1"/>
    </xf>
    <xf numFmtId="166" fontId="14" fillId="0" borderId="40" xfId="0" applyNumberFormat="1" applyFont="1" applyFill="1" applyBorder="1" applyAlignment="1" applyProtection="1">
      <alignment vertical="center"/>
      <protection locked="0"/>
    </xf>
    <xf numFmtId="0" fontId="20" fillId="0" borderId="44" xfId="0" applyFont="1" applyFill="1" applyBorder="1" applyAlignment="1" applyProtection="1">
      <alignment horizontal="left" vertical="center" indent="1"/>
      <protection hidden="1"/>
    </xf>
    <xf numFmtId="0" fontId="20" fillId="0" borderId="54" xfId="0" applyFont="1" applyFill="1" applyBorder="1" applyAlignment="1" applyProtection="1">
      <alignment horizontal="left" vertical="center" indent="1"/>
      <protection hidden="1"/>
    </xf>
    <xf numFmtId="0" fontId="20" fillId="0" borderId="31" xfId="0" applyFont="1" applyFill="1" applyBorder="1" applyAlignment="1" applyProtection="1">
      <alignment horizontal="left" vertical="center" indent="1"/>
      <protection hidden="1"/>
    </xf>
    <xf numFmtId="166" fontId="4" fillId="0" borderId="181" xfId="0" applyNumberFormat="1" applyFont="1" applyFill="1" applyBorder="1" applyAlignment="1" applyProtection="1">
      <alignment vertical="center"/>
      <protection locked="0"/>
    </xf>
    <xf numFmtId="164" fontId="19" fillId="13" borderId="113" xfId="4" applyNumberFormat="1" applyFont="1" applyFill="1" applyBorder="1" applyAlignment="1" applyProtection="1">
      <alignment horizontal="center" vertical="center"/>
      <protection locked="0"/>
    </xf>
    <xf numFmtId="164" fontId="30" fillId="17" borderId="113" xfId="4" applyNumberFormat="1" applyFont="1" applyFill="1" applyBorder="1" applyAlignment="1" applyProtection="1">
      <alignment horizontal="center" vertical="center"/>
      <protection locked="0"/>
    </xf>
    <xf numFmtId="166" fontId="0" fillId="0" borderId="0" xfId="0" applyNumberFormat="1" applyProtection="1">
      <protection hidden="1"/>
    </xf>
    <xf numFmtId="4" fontId="75" fillId="0" borderId="0" xfId="0" applyNumberFormat="1" applyFont="1" applyFill="1" applyBorder="1" applyAlignment="1" applyProtection="1">
      <alignment horizontal="left" vertical="center"/>
      <protection hidden="1"/>
    </xf>
    <xf numFmtId="4" fontId="80" fillId="0" borderId="0" xfId="0" applyNumberFormat="1" applyFont="1" applyFill="1" applyBorder="1" applyAlignment="1" applyProtection="1">
      <alignment horizontal="left" vertical="center"/>
      <protection hidden="1"/>
    </xf>
    <xf numFmtId="0" fontId="0" fillId="0" borderId="0" xfId="0" applyFill="1" applyBorder="1" applyAlignment="1" applyProtection="1">
      <alignment horizontal="left" vertical="center"/>
      <protection hidden="1"/>
    </xf>
    <xf numFmtId="0" fontId="71" fillId="0" borderId="0" xfId="0" applyFont="1" applyFill="1" applyBorder="1" applyAlignment="1" applyProtection="1">
      <alignment horizontal="left" vertical="center"/>
      <protection hidden="1"/>
    </xf>
    <xf numFmtId="0" fontId="71" fillId="0" borderId="0" xfId="0" applyFont="1" applyFill="1" applyBorder="1" applyAlignment="1" applyProtection="1">
      <alignment vertical="center"/>
      <protection hidden="1"/>
    </xf>
    <xf numFmtId="0" fontId="4" fillId="0" borderId="0" xfId="0" applyFont="1"/>
    <xf numFmtId="3" fontId="93" fillId="0" borderId="0" xfId="0" applyNumberFormat="1" applyFont="1" applyAlignment="1" applyProtection="1">
      <alignment horizontal="center" vertical="center" wrapText="1"/>
      <protection locked="0"/>
    </xf>
    <xf numFmtId="0" fontId="24" fillId="0" borderId="0" xfId="0" applyFont="1"/>
    <xf numFmtId="1" fontId="4" fillId="0" borderId="0" xfId="0" applyNumberFormat="1" applyFont="1" applyAlignment="1">
      <alignment horizontal="center"/>
    </xf>
    <xf numFmtId="166" fontId="4" fillId="0" borderId="194" xfId="0" applyNumberFormat="1" applyFont="1" applyBorder="1" applyAlignment="1" applyProtection="1">
      <alignment vertical="center"/>
      <protection locked="0"/>
    </xf>
    <xf numFmtId="166" fontId="4" fillId="0" borderId="10" xfId="0" applyNumberFormat="1" applyFont="1" applyBorder="1" applyAlignment="1" applyProtection="1">
      <alignment vertical="center"/>
      <protection locked="0"/>
    </xf>
    <xf numFmtId="166" fontId="4" fillId="0" borderId="9" xfId="0" applyNumberFormat="1" applyFont="1" applyBorder="1" applyAlignment="1" applyProtection="1">
      <alignment vertical="center"/>
      <protection locked="0"/>
    </xf>
    <xf numFmtId="166" fontId="4" fillId="0" borderId="191" xfId="0" applyNumberFormat="1" applyFont="1" applyBorder="1" applyAlignment="1" applyProtection="1">
      <alignment vertical="center"/>
      <protection locked="0"/>
    </xf>
    <xf numFmtId="166" fontId="4" fillId="0" borderId="148" xfId="0" applyNumberFormat="1" applyFont="1" applyBorder="1" applyAlignment="1" applyProtection="1">
      <alignment vertical="center"/>
      <protection locked="0"/>
    </xf>
    <xf numFmtId="166" fontId="4" fillId="0" borderId="149" xfId="0" applyNumberFormat="1" applyFont="1" applyBorder="1" applyAlignment="1" applyProtection="1">
      <alignment vertical="center"/>
      <protection locked="0"/>
    </xf>
    <xf numFmtId="0" fontId="96" fillId="0" borderId="0" xfId="0" applyFont="1"/>
    <xf numFmtId="3" fontId="97" fillId="0" borderId="0" xfId="0" applyNumberFormat="1" applyFont="1" applyAlignment="1" applyProtection="1">
      <alignment horizontal="center" vertical="center" wrapText="1"/>
      <protection locked="0"/>
    </xf>
    <xf numFmtId="0" fontId="98" fillId="0" borderId="0" xfId="0" applyFont="1"/>
    <xf numFmtId="9" fontId="26" fillId="0" borderId="82" xfId="0" applyNumberFormat="1" applyFont="1" applyFill="1" applyBorder="1" applyAlignment="1" applyProtection="1">
      <alignment horizontal="center" vertical="center"/>
      <protection hidden="1"/>
    </xf>
    <xf numFmtId="9" fontId="26" fillId="0" borderId="79" xfId="0" applyNumberFormat="1" applyFont="1" applyFill="1" applyBorder="1" applyAlignment="1" applyProtection="1">
      <alignment horizontal="center" vertical="center"/>
      <protection hidden="1"/>
    </xf>
    <xf numFmtId="166" fontId="4" fillId="0" borderId="99" xfId="0" applyNumberFormat="1" applyFont="1" applyBorder="1" applyAlignment="1" applyProtection="1">
      <alignment vertical="center"/>
      <protection locked="0"/>
    </xf>
    <xf numFmtId="166" fontId="4" fillId="0" borderId="13" xfId="0" applyNumberFormat="1" applyFont="1" applyBorder="1" applyAlignment="1" applyProtection="1">
      <alignment vertical="center"/>
      <protection hidden="1"/>
    </xf>
    <xf numFmtId="166" fontId="4" fillId="0" borderId="7" xfId="0" applyNumberFormat="1" applyFont="1" applyBorder="1" applyAlignment="1" applyProtection="1">
      <alignment vertical="center"/>
      <protection hidden="1"/>
    </xf>
    <xf numFmtId="166" fontId="4" fillId="0" borderId="0" xfId="0" applyNumberFormat="1" applyFont="1" applyBorder="1" applyAlignment="1" applyProtection="1">
      <alignment vertical="center"/>
      <protection hidden="1"/>
    </xf>
    <xf numFmtId="166" fontId="4" fillId="0" borderId="193" xfId="0" applyNumberFormat="1" applyFont="1" applyBorder="1" applyAlignment="1" applyProtection="1">
      <alignment vertical="center"/>
      <protection hidden="1"/>
    </xf>
    <xf numFmtId="166" fontId="4" fillId="0" borderId="195" xfId="0" applyNumberFormat="1" applyFont="1" applyBorder="1" applyAlignment="1" applyProtection="1">
      <alignment vertical="center"/>
      <protection hidden="1"/>
    </xf>
    <xf numFmtId="166" fontId="4" fillId="0" borderId="192" xfId="0" applyNumberFormat="1" applyFont="1" applyBorder="1" applyAlignment="1" applyProtection="1">
      <alignment vertical="center"/>
      <protection hidden="1"/>
    </xf>
    <xf numFmtId="166" fontId="7" fillId="14" borderId="104" xfId="0" applyNumberFormat="1" applyFont="1" applyFill="1" applyBorder="1" applyAlignment="1" applyProtection="1">
      <alignment vertical="center"/>
      <protection hidden="1"/>
    </xf>
    <xf numFmtId="166" fontId="7" fillId="14" borderId="141" xfId="0" applyNumberFormat="1" applyFont="1" applyFill="1" applyBorder="1" applyAlignment="1" applyProtection="1">
      <alignment vertical="center"/>
      <protection hidden="1"/>
    </xf>
    <xf numFmtId="166" fontId="4" fillId="2" borderId="200" xfId="0" applyNumberFormat="1" applyFont="1" applyFill="1" applyBorder="1" applyAlignment="1" applyProtection="1">
      <alignment vertical="center"/>
      <protection hidden="1"/>
    </xf>
    <xf numFmtId="166" fontId="4" fillId="2" borderId="201" xfId="0" applyNumberFormat="1" applyFont="1" applyFill="1" applyBorder="1" applyAlignment="1" applyProtection="1">
      <alignment vertical="center"/>
      <protection hidden="1"/>
    </xf>
    <xf numFmtId="166" fontId="4" fillId="2" borderId="202" xfId="0" applyNumberFormat="1" applyFont="1" applyFill="1" applyBorder="1" applyAlignment="1" applyProtection="1">
      <alignment vertical="center"/>
      <protection hidden="1"/>
    </xf>
    <xf numFmtId="166" fontId="7" fillId="15" borderId="199" xfId="0" applyNumberFormat="1" applyFont="1" applyFill="1" applyBorder="1" applyAlignment="1" applyProtection="1">
      <alignment vertical="center"/>
      <protection hidden="1"/>
    </xf>
    <xf numFmtId="10" fontId="18" fillId="13" borderId="189" xfId="0" applyNumberFormat="1" applyFont="1" applyFill="1" applyBorder="1" applyAlignment="1" applyProtection="1">
      <alignment horizontal="left" vertical="center"/>
      <protection hidden="1"/>
    </xf>
    <xf numFmtId="0" fontId="19" fillId="25" borderId="198" xfId="0" applyFont="1" applyFill="1" applyBorder="1" applyAlignment="1" applyProtection="1">
      <alignment horizontal="center" vertical="center" wrapText="1"/>
      <protection hidden="1"/>
    </xf>
    <xf numFmtId="0" fontId="19" fillId="10" borderId="190" xfId="0" applyFont="1" applyFill="1" applyBorder="1" applyAlignment="1" applyProtection="1">
      <alignment horizontal="center" vertical="center" wrapText="1"/>
      <protection hidden="1"/>
    </xf>
    <xf numFmtId="0" fontId="19" fillId="13" borderId="197" xfId="0" applyFont="1" applyFill="1" applyBorder="1" applyAlignment="1" applyProtection="1">
      <alignment horizontal="center" vertical="center" wrapText="1"/>
      <protection hidden="1"/>
    </xf>
    <xf numFmtId="0" fontId="19" fillId="25" borderId="206" xfId="0" applyFont="1" applyFill="1" applyBorder="1" applyAlignment="1" applyProtection="1">
      <alignment horizontal="center" vertical="center" wrapText="1"/>
      <protection hidden="1"/>
    </xf>
    <xf numFmtId="0" fontId="19" fillId="25" borderId="207" xfId="0" applyFont="1" applyFill="1" applyBorder="1" applyAlignment="1" applyProtection="1">
      <alignment horizontal="center" vertical="center" wrapText="1"/>
      <protection hidden="1"/>
    </xf>
    <xf numFmtId="2" fontId="28" fillId="14" borderId="103" xfId="0" applyNumberFormat="1" applyFont="1" applyFill="1" applyBorder="1" applyAlignment="1" applyProtection="1">
      <alignment horizontal="right" vertical="center" indent="1"/>
      <protection hidden="1"/>
    </xf>
    <xf numFmtId="166" fontId="7" fillId="14" borderId="145" xfId="0" applyNumberFormat="1" applyFont="1" applyFill="1" applyBorder="1" applyAlignment="1" applyProtection="1">
      <alignment vertical="center"/>
      <protection hidden="1"/>
    </xf>
    <xf numFmtId="166" fontId="7" fillId="14" borderId="150" xfId="0" applyNumberFormat="1" applyFont="1" applyFill="1" applyBorder="1" applyAlignment="1" applyProtection="1">
      <alignment vertical="center"/>
      <protection hidden="1"/>
    </xf>
    <xf numFmtId="166" fontId="7" fillId="14" borderId="103" xfId="0" applyNumberFormat="1" applyFont="1" applyFill="1" applyBorder="1" applyAlignment="1" applyProtection="1">
      <alignment vertical="center"/>
      <protection hidden="1"/>
    </xf>
    <xf numFmtId="166" fontId="7" fillId="14" borderId="196" xfId="0" applyNumberFormat="1" applyFont="1" applyFill="1" applyBorder="1" applyAlignment="1" applyProtection="1">
      <alignment vertical="center"/>
      <protection hidden="1"/>
    </xf>
    <xf numFmtId="166" fontId="4" fillId="0" borderId="52" xfId="0" applyNumberFormat="1" applyFont="1" applyBorder="1" applyAlignment="1" applyProtection="1">
      <alignment vertical="center"/>
      <protection hidden="1"/>
    </xf>
    <xf numFmtId="164" fontId="22" fillId="14" borderId="78" xfId="6" applyNumberFormat="1" applyFont="1" applyFill="1" applyBorder="1" applyAlignment="1" applyProtection="1">
      <alignment vertical="center"/>
      <protection hidden="1"/>
    </xf>
    <xf numFmtId="164" fontId="33" fillId="14" borderId="78" xfId="6" applyNumberFormat="1" applyFont="1" applyFill="1" applyBorder="1" applyAlignment="1" applyProtection="1">
      <alignment vertical="center"/>
      <protection hidden="1"/>
    </xf>
    <xf numFmtId="165" fontId="5" fillId="14" borderId="75" xfId="0" applyNumberFormat="1" applyFont="1" applyFill="1" applyBorder="1" applyAlignment="1" applyProtection="1">
      <alignment horizontal="center" vertical="center"/>
      <protection hidden="1"/>
    </xf>
    <xf numFmtId="0" fontId="0" fillId="0" borderId="0" xfId="0" applyFill="1" applyBorder="1"/>
    <xf numFmtId="0" fontId="86" fillId="0" borderId="0" xfId="0" applyFont="1" applyFill="1" applyBorder="1"/>
    <xf numFmtId="165" fontId="22" fillId="0" borderId="20" xfId="6" applyNumberFormat="1" applyFont="1" applyFill="1" applyBorder="1" applyAlignment="1" applyProtection="1">
      <alignment horizontal="center" vertical="center"/>
      <protection locked="0"/>
    </xf>
    <xf numFmtId="166" fontId="27" fillId="14" borderId="118" xfId="6" applyNumberFormat="1" applyFont="1" applyFill="1" applyBorder="1" applyAlignment="1" applyProtection="1">
      <alignment vertical="center"/>
      <protection hidden="1"/>
    </xf>
    <xf numFmtId="165" fontId="40" fillId="14" borderId="94" xfId="6" applyNumberFormat="1" applyFont="1" applyFill="1" applyBorder="1" applyAlignment="1" applyProtection="1">
      <alignment horizontal="center" vertical="center"/>
      <protection hidden="1"/>
    </xf>
    <xf numFmtId="165" fontId="60" fillId="14" borderId="94" xfId="6" applyNumberFormat="1" applyFont="1" applyFill="1" applyBorder="1" applyAlignment="1" applyProtection="1">
      <alignment horizontal="center" vertical="center"/>
      <protection hidden="1"/>
    </xf>
    <xf numFmtId="0" fontId="26" fillId="0" borderId="80" xfId="0" applyFont="1" applyBorder="1" applyAlignment="1" applyProtection="1">
      <alignment horizontal="left" vertical="center" indent="1"/>
      <protection locked="0"/>
    </xf>
    <xf numFmtId="9" fontId="26" fillId="0" borderId="185" xfId="0" applyNumberFormat="1" applyFont="1" applyFill="1" applyBorder="1" applyAlignment="1" applyProtection="1">
      <alignment horizontal="center" vertical="center"/>
      <protection hidden="1"/>
    </xf>
    <xf numFmtId="9" fontId="26" fillId="0" borderId="171" xfId="0" applyNumberFormat="1" applyFont="1" applyFill="1" applyBorder="1" applyAlignment="1" applyProtection="1">
      <alignment horizontal="center" vertical="center"/>
      <protection hidden="1"/>
    </xf>
    <xf numFmtId="166" fontId="14" fillId="0" borderId="170" xfId="0" applyNumberFormat="1" applyFont="1" applyFill="1" applyBorder="1" applyAlignment="1" applyProtection="1">
      <alignment vertical="center"/>
      <protection hidden="1"/>
    </xf>
    <xf numFmtId="0" fontId="100" fillId="0" borderId="0" xfId="0" applyFont="1" applyFill="1" applyBorder="1" applyAlignment="1" applyProtection="1">
      <alignment horizontal="center" vertical="center"/>
      <protection hidden="1"/>
    </xf>
    <xf numFmtId="0" fontId="4" fillId="0" borderId="0" xfId="0" applyFont="1" applyAlignment="1">
      <alignment horizontal="center"/>
    </xf>
    <xf numFmtId="0" fontId="26" fillId="0" borderId="0" xfId="0" applyFont="1" applyBorder="1" applyAlignment="1">
      <alignment vertical="center"/>
    </xf>
    <xf numFmtId="171" fontId="26" fillId="0" borderId="0" xfId="0" applyNumberFormat="1" applyFont="1" applyBorder="1" applyAlignment="1">
      <alignment horizontal="center" vertical="center"/>
    </xf>
    <xf numFmtId="172" fontId="26" fillId="0" borderId="0" xfId="0" applyNumberFormat="1" applyFont="1" applyBorder="1" applyAlignment="1">
      <alignment horizontal="center" vertical="center"/>
    </xf>
    <xf numFmtId="10" fontId="20" fillId="0" borderId="0" xfId="0" applyNumberFormat="1" applyFont="1" applyBorder="1" applyAlignment="1" applyProtection="1">
      <alignment horizontal="center" vertical="center"/>
      <protection locked="0"/>
    </xf>
    <xf numFmtId="0" fontId="6" fillId="0" borderId="0" xfId="0" applyFont="1" applyFill="1" applyBorder="1" applyAlignment="1" applyProtection="1">
      <alignment horizontal="left" vertical="center" indent="1"/>
      <protection locked="0"/>
    </xf>
    <xf numFmtId="0" fontId="4" fillId="0" borderId="0" xfId="0" applyFont="1" applyBorder="1"/>
    <xf numFmtId="174" fontId="4" fillId="0" borderId="0" xfId="10" applyNumberFormat="1" applyFont="1" applyBorder="1" applyAlignment="1">
      <alignment horizontal="center"/>
    </xf>
    <xf numFmtId="0" fontId="4" fillId="0" borderId="0" xfId="0" applyFont="1" applyFill="1" applyBorder="1"/>
    <xf numFmtId="175" fontId="4" fillId="0" borderId="0" xfId="8" applyNumberFormat="1" applyFont="1"/>
    <xf numFmtId="171" fontId="4" fillId="0" borderId="0" xfId="0" applyNumberFormat="1" applyFont="1" applyAlignment="1">
      <alignment horizontal="center"/>
    </xf>
    <xf numFmtId="172" fontId="4" fillId="0" borderId="0" xfId="0" applyNumberFormat="1" applyFont="1" applyAlignment="1">
      <alignment horizontal="center"/>
    </xf>
    <xf numFmtId="172" fontId="4" fillId="0" borderId="0" xfId="0" applyNumberFormat="1" applyFont="1"/>
    <xf numFmtId="164" fontId="4" fillId="0" borderId="0" xfId="0" applyNumberFormat="1" applyFont="1" applyAlignment="1" applyProtection="1">
      <protection hidden="1"/>
    </xf>
    <xf numFmtId="4" fontId="4" fillId="0" borderId="0" xfId="0" applyNumberFormat="1" applyFont="1"/>
    <xf numFmtId="4" fontId="4" fillId="0" borderId="0" xfId="0" applyNumberFormat="1" applyFont="1" applyAlignment="1">
      <alignment horizontal="center"/>
    </xf>
    <xf numFmtId="0" fontId="26" fillId="0" borderId="8" xfId="0" applyFont="1" applyBorder="1" applyAlignment="1">
      <alignment vertical="center"/>
    </xf>
    <xf numFmtId="0" fontId="26" fillId="0" borderId="40" xfId="0" applyFont="1" applyBorder="1" applyAlignment="1">
      <alignment vertical="center"/>
    </xf>
    <xf numFmtId="0" fontId="26" fillId="0" borderId="53" xfId="0" applyFont="1" applyBorder="1" applyAlignment="1">
      <alignment vertical="center"/>
    </xf>
    <xf numFmtId="0" fontId="26" fillId="0" borderId="105" xfId="0" applyFont="1" applyBorder="1" applyAlignment="1">
      <alignment vertical="center"/>
    </xf>
    <xf numFmtId="0" fontId="101" fillId="0" borderId="33" xfId="0" applyFont="1" applyBorder="1" applyAlignment="1" applyProtection="1">
      <alignment horizontal="left" vertical="center" indent="1"/>
      <protection locked="0" hidden="1"/>
    </xf>
    <xf numFmtId="172" fontId="101" fillId="0" borderId="109" xfId="0" applyNumberFormat="1" applyFont="1" applyBorder="1" applyAlignment="1" applyProtection="1">
      <alignment horizontal="left" vertical="center" indent="1"/>
      <protection locked="0" hidden="1"/>
    </xf>
    <xf numFmtId="0" fontId="101" fillId="0" borderId="164" xfId="0" applyFont="1" applyBorder="1" applyAlignment="1" applyProtection="1">
      <alignment horizontal="left" vertical="center" indent="1"/>
      <protection locked="0" hidden="1"/>
    </xf>
    <xf numFmtId="0" fontId="101" fillId="0" borderId="26" xfId="0" applyFont="1" applyFill="1" applyBorder="1" applyAlignment="1" applyProtection="1">
      <alignment horizontal="left" vertical="center" indent="1"/>
      <protection hidden="1"/>
    </xf>
    <xf numFmtId="0" fontId="101" fillId="0" borderId="42" xfId="0" applyFont="1" applyFill="1" applyBorder="1" applyAlignment="1" applyProtection="1">
      <alignment horizontal="left" vertical="center" indent="1"/>
      <protection hidden="1"/>
    </xf>
    <xf numFmtId="0" fontId="28" fillId="0" borderId="0" xfId="0" applyFont="1" applyBorder="1" applyAlignment="1">
      <alignment horizontal="right" vertical="center" indent="1"/>
    </xf>
    <xf numFmtId="0" fontId="4" fillId="0" borderId="0" xfId="0" applyFont="1" applyProtection="1">
      <protection locked="0"/>
    </xf>
    <xf numFmtId="0" fontId="6" fillId="0" borderId="0" xfId="0" applyFont="1" applyFill="1" applyBorder="1" applyAlignment="1" applyProtection="1">
      <alignment horizontal="center" vertical="center"/>
      <protection locked="0"/>
    </xf>
    <xf numFmtId="0" fontId="4" fillId="0" borderId="0" xfId="0" applyFont="1" applyFill="1" applyBorder="1" applyProtection="1">
      <protection locked="0"/>
    </xf>
    <xf numFmtId="0" fontId="11" fillId="0" borderId="170" xfId="0" applyFont="1" applyBorder="1" applyAlignment="1" applyProtection="1">
      <alignment vertical="center"/>
      <protection locked="0"/>
    </xf>
    <xf numFmtId="176" fontId="11" fillId="0" borderId="215" xfId="0" applyNumberFormat="1" applyFont="1" applyBorder="1" applyAlignment="1" applyProtection="1">
      <alignment horizontal="center" vertical="center"/>
      <protection locked="0"/>
    </xf>
    <xf numFmtId="0" fontId="4" fillId="0" borderId="0" xfId="0" applyNumberFormat="1" applyFont="1" applyBorder="1" applyAlignment="1" applyProtection="1">
      <alignment horizontal="center"/>
      <protection locked="0"/>
    </xf>
    <xf numFmtId="177" fontId="11" fillId="14" borderId="215" xfId="0" applyNumberFormat="1" applyFont="1" applyFill="1" applyBorder="1" applyAlignment="1" applyProtection="1">
      <alignment horizontal="right" vertical="center"/>
      <protection hidden="1"/>
    </xf>
    <xf numFmtId="0" fontId="11" fillId="0" borderId="44" xfId="0" applyFont="1" applyBorder="1" applyAlignment="1" applyProtection="1">
      <alignment vertical="center"/>
      <protection locked="0"/>
    </xf>
    <xf numFmtId="176" fontId="11" fillId="0" borderId="51" xfId="0" applyNumberFormat="1" applyFont="1" applyBorder="1" applyAlignment="1" applyProtection="1">
      <alignment horizontal="center" vertical="center"/>
      <protection locked="0"/>
    </xf>
    <xf numFmtId="0" fontId="103" fillId="14" borderId="57" xfId="0" quotePrefix="1" applyFont="1" applyFill="1" applyBorder="1" applyAlignment="1" applyProtection="1">
      <alignment vertical="center"/>
      <protection locked="0"/>
    </xf>
    <xf numFmtId="0" fontId="104" fillId="14" borderId="69" xfId="0" applyFont="1" applyFill="1" applyBorder="1" applyAlignment="1"/>
    <xf numFmtId="172" fontId="103" fillId="14" borderId="88" xfId="0" applyNumberFormat="1" applyFont="1" applyFill="1" applyBorder="1" applyAlignment="1" applyProtection="1">
      <alignment horizontal="center" vertical="center"/>
      <protection hidden="1"/>
    </xf>
    <xf numFmtId="177" fontId="11" fillId="0" borderId="216" xfId="0" applyNumberFormat="1" applyFont="1" applyBorder="1" applyAlignment="1" applyProtection="1">
      <alignment horizontal="right" vertical="center"/>
      <protection locked="0"/>
    </xf>
    <xf numFmtId="177" fontId="11" fillId="0" borderId="51" xfId="0" applyNumberFormat="1" applyFont="1" applyBorder="1" applyAlignment="1" applyProtection="1">
      <alignment horizontal="right" vertical="center"/>
      <protection locked="0"/>
    </xf>
    <xf numFmtId="0" fontId="102" fillId="0" borderId="44" xfId="0" applyFont="1" applyBorder="1" applyAlignment="1" applyProtection="1">
      <alignment vertical="center"/>
      <protection locked="0"/>
    </xf>
    <xf numFmtId="165" fontId="102" fillId="0" borderId="51" xfId="0" applyNumberFormat="1" applyFont="1" applyBorder="1" applyAlignment="1" applyProtection="1">
      <alignment horizontal="center" vertical="center"/>
      <protection locked="0"/>
    </xf>
    <xf numFmtId="177" fontId="11" fillId="0" borderId="86" xfId="0" applyNumberFormat="1" applyFont="1" applyBorder="1" applyAlignment="1" applyProtection="1">
      <alignment horizontal="right" vertical="center"/>
      <protection locked="0"/>
    </xf>
    <xf numFmtId="0" fontId="11" fillId="0" borderId="31" xfId="0" applyFont="1" applyBorder="1" applyAlignment="1" applyProtection="1">
      <alignment vertical="center"/>
      <protection locked="0"/>
    </xf>
    <xf numFmtId="176" fontId="11" fillId="0" borderId="83" xfId="0" applyNumberFormat="1" applyFont="1" applyBorder="1" applyAlignment="1" applyProtection="1">
      <alignment horizontal="center" vertical="center"/>
      <protection hidden="1"/>
    </xf>
    <xf numFmtId="0" fontId="28" fillId="14" borderId="103" xfId="0" quotePrefix="1" applyFont="1" applyFill="1" applyBorder="1" applyAlignment="1" applyProtection="1">
      <alignment vertical="center"/>
      <protection locked="0"/>
    </xf>
    <xf numFmtId="176" fontId="28" fillId="14" borderId="141" xfId="0" applyNumberFormat="1" applyFont="1" applyFill="1" applyBorder="1" applyAlignment="1" applyProtection="1">
      <alignment horizontal="center" vertical="center"/>
      <protection hidden="1"/>
    </xf>
    <xf numFmtId="178" fontId="7" fillId="0" borderId="0" xfId="0" applyNumberFormat="1" applyFont="1" applyFill="1" applyBorder="1" applyAlignment="1" applyProtection="1">
      <alignment horizontal="center" vertical="center"/>
      <protection locked="0"/>
    </xf>
    <xf numFmtId="0" fontId="28" fillId="14" borderId="0" xfId="0" quotePrefix="1" applyFont="1" applyFill="1" applyBorder="1" applyAlignment="1" applyProtection="1">
      <alignment vertical="center"/>
      <protection locked="0"/>
    </xf>
    <xf numFmtId="176" fontId="28" fillId="14" borderId="0" xfId="0" applyNumberFormat="1" applyFont="1" applyFill="1" applyBorder="1" applyAlignment="1" applyProtection="1">
      <alignment horizontal="center" vertical="center"/>
      <protection hidden="1"/>
    </xf>
    <xf numFmtId="0" fontId="28" fillId="0" borderId="5" xfId="0" applyFont="1" applyFill="1" applyBorder="1" applyAlignment="1" applyProtection="1">
      <alignment horizontal="left" vertical="center" indent="1"/>
      <protection locked="0"/>
    </xf>
    <xf numFmtId="0" fontId="0" fillId="0" borderId="5" xfId="0" applyFill="1" applyBorder="1" applyAlignment="1">
      <alignment horizontal="left" indent="1"/>
    </xf>
    <xf numFmtId="179" fontId="28" fillId="0" borderId="5" xfId="0" applyNumberFormat="1" applyFont="1" applyFill="1" applyBorder="1" applyAlignment="1" applyProtection="1">
      <alignment horizontal="right" vertical="center"/>
      <protection hidden="1"/>
    </xf>
    <xf numFmtId="0" fontId="11" fillId="0" borderId="61" xfId="0" applyFont="1" applyBorder="1" applyAlignment="1" applyProtection="1">
      <alignment vertical="center"/>
      <protection locked="0"/>
    </xf>
    <xf numFmtId="180" fontId="11" fillId="0" borderId="87" xfId="0" applyNumberFormat="1" applyFont="1" applyBorder="1" applyAlignment="1" applyProtection="1">
      <alignment horizontal="center" vertical="center"/>
      <protection locked="0"/>
    </xf>
    <xf numFmtId="0" fontId="11" fillId="0" borderId="54" xfId="0" applyFont="1" applyBorder="1" applyAlignment="1" applyProtection="1">
      <alignment vertical="center"/>
      <protection locked="0"/>
    </xf>
    <xf numFmtId="180" fontId="11" fillId="0" borderId="86" xfId="0" applyNumberFormat="1" applyFont="1" applyBorder="1" applyAlignment="1" applyProtection="1">
      <alignment horizontal="center" vertical="center"/>
      <protection hidden="1"/>
    </xf>
    <xf numFmtId="181" fontId="4" fillId="0" borderId="0" xfId="0" applyNumberFormat="1" applyFont="1" applyFill="1" applyBorder="1" applyAlignment="1" applyProtection="1">
      <alignment horizontal="center" vertical="center"/>
      <protection locked="0"/>
    </xf>
    <xf numFmtId="0" fontId="28" fillId="14" borderId="217" xfId="0" quotePrefix="1" applyFont="1" applyFill="1" applyBorder="1" applyAlignment="1" applyProtection="1">
      <alignment vertical="center"/>
      <protection locked="0"/>
    </xf>
    <xf numFmtId="180" fontId="28" fillId="14" borderId="141" xfId="0" applyNumberFormat="1" applyFont="1" applyFill="1" applyBorder="1" applyAlignment="1" applyProtection="1">
      <alignment horizontal="center" vertical="center"/>
      <protection hidden="1"/>
    </xf>
    <xf numFmtId="0" fontId="4" fillId="0" borderId="0" xfId="0" applyNumberFormat="1" applyFont="1" applyFill="1" applyBorder="1" applyAlignment="1" applyProtection="1">
      <alignment horizontal="center"/>
      <protection locked="0"/>
    </xf>
    <xf numFmtId="180" fontId="28" fillId="14" borderId="0" xfId="0" applyNumberFormat="1" applyFont="1" applyFill="1" applyBorder="1" applyAlignment="1" applyProtection="1">
      <alignment horizontal="center" vertical="center"/>
      <protection hidden="1"/>
    </xf>
    <xf numFmtId="0" fontId="26" fillId="0" borderId="72" xfId="0" applyFont="1" applyBorder="1" applyAlignment="1" applyProtection="1">
      <alignment vertical="center"/>
      <protection locked="0"/>
    </xf>
    <xf numFmtId="0" fontId="26" fillId="0" borderId="73" xfId="0" applyFont="1" applyBorder="1" applyAlignment="1" applyProtection="1">
      <alignment horizontal="center" vertical="center"/>
      <protection locked="0"/>
    </xf>
    <xf numFmtId="0" fontId="4" fillId="0" borderId="0" xfId="0" applyNumberFormat="1" applyFont="1" applyAlignment="1" applyProtection="1">
      <alignment horizontal="center"/>
      <protection locked="0"/>
    </xf>
    <xf numFmtId="0" fontId="27" fillId="0" borderId="151" xfId="0" applyFont="1" applyFill="1" applyBorder="1" applyAlignment="1" applyProtection="1">
      <alignment horizontal="left" vertical="center"/>
      <protection locked="0"/>
    </xf>
    <xf numFmtId="0" fontId="27" fillId="0" borderId="86" xfId="0" applyFont="1" applyFill="1" applyBorder="1" applyAlignment="1" applyProtection="1">
      <alignment horizontal="center" vertical="center"/>
      <protection locked="0"/>
    </xf>
    <xf numFmtId="0" fontId="26" fillId="0" borderId="31" xfId="0" applyFont="1" applyBorder="1" applyAlignment="1" applyProtection="1">
      <alignment vertical="center"/>
      <protection locked="0"/>
    </xf>
    <xf numFmtId="177" fontId="26" fillId="0" borderId="83" xfId="0" applyNumberFormat="1" applyFont="1" applyBorder="1" applyAlignment="1" applyProtection="1">
      <alignment horizontal="right" vertical="center"/>
      <protection hidden="1"/>
    </xf>
    <xf numFmtId="0" fontId="26" fillId="0" borderId="99" xfId="0" quotePrefix="1" applyFont="1" applyBorder="1" applyAlignment="1" applyProtection="1">
      <alignment vertical="center"/>
      <protection locked="0"/>
    </xf>
    <xf numFmtId="177" fontId="26" fillId="0" borderId="52" xfId="0" applyNumberFormat="1" applyFont="1" applyBorder="1" applyAlignment="1" applyProtection="1">
      <alignment horizontal="right" vertical="center"/>
      <protection locked="0"/>
    </xf>
    <xf numFmtId="0" fontId="28" fillId="14" borderId="103" xfId="0" applyFont="1" applyFill="1" applyBorder="1" applyAlignment="1" applyProtection="1">
      <alignment vertical="center"/>
      <protection locked="0"/>
    </xf>
    <xf numFmtId="177" fontId="28" fillId="14" borderId="141" xfId="0" applyNumberFormat="1" applyFont="1" applyFill="1" applyBorder="1" applyAlignment="1" applyProtection="1">
      <alignment horizontal="right" vertical="center"/>
      <protection hidden="1"/>
    </xf>
    <xf numFmtId="179" fontId="28" fillId="15" borderId="159" xfId="0" applyNumberFormat="1" applyFont="1" applyFill="1" applyBorder="1" applyAlignment="1" applyProtection="1">
      <alignment horizontal="right" vertical="center"/>
      <protection hidden="1"/>
    </xf>
    <xf numFmtId="0" fontId="4" fillId="0" borderId="0" xfId="0" applyFont="1" applyBorder="1" applyProtection="1">
      <protection locked="0"/>
    </xf>
    <xf numFmtId="0" fontId="7" fillId="0" borderId="0" xfId="0" applyFont="1" applyFill="1" applyBorder="1" applyAlignment="1" applyProtection="1">
      <alignment horizontal="center" vertical="center"/>
      <protection locked="0"/>
    </xf>
    <xf numFmtId="0" fontId="108" fillId="0" borderId="31" xfId="0" applyFont="1" applyFill="1" applyBorder="1" applyAlignment="1" applyProtection="1">
      <alignment vertical="center"/>
      <protection hidden="1"/>
    </xf>
    <xf numFmtId="0" fontId="108" fillId="14" borderId="17" xfId="0" applyFont="1" applyFill="1" applyBorder="1" applyAlignment="1" applyProtection="1">
      <alignment horizontal="left" vertical="center" indent="1"/>
      <protection hidden="1"/>
    </xf>
    <xf numFmtId="166" fontId="4" fillId="0" borderId="21" xfId="0" applyNumberFormat="1" applyFont="1" applyBorder="1" applyAlignment="1">
      <alignment vertical="center"/>
    </xf>
    <xf numFmtId="166" fontId="4" fillId="0" borderId="20" xfId="0" applyNumberFormat="1" applyFont="1" applyBorder="1" applyAlignment="1">
      <alignment vertical="center"/>
    </xf>
    <xf numFmtId="0" fontId="26" fillId="0" borderId="21" xfId="0" applyFont="1" applyBorder="1" applyAlignment="1">
      <alignment horizontal="left" vertical="center" indent="1"/>
    </xf>
    <xf numFmtId="0" fontId="26" fillId="0" borderId="20" xfId="0" applyFont="1" applyBorder="1" applyAlignment="1">
      <alignment horizontal="left" vertical="center" indent="1"/>
    </xf>
    <xf numFmtId="168" fontId="30" fillId="17" borderId="17" xfId="0" applyNumberFormat="1" applyFont="1" applyFill="1" applyBorder="1" applyAlignment="1" applyProtection="1">
      <alignment horizontal="center" vertical="center"/>
      <protection hidden="1"/>
    </xf>
    <xf numFmtId="165" fontId="20" fillId="0" borderId="114" xfId="0" applyNumberFormat="1" applyFont="1" applyFill="1" applyBorder="1" applyAlignment="1" applyProtection="1">
      <alignment horizontal="center" vertical="center"/>
      <protection hidden="1"/>
    </xf>
    <xf numFmtId="0" fontId="109" fillId="13" borderId="130" xfId="0" applyFont="1" applyFill="1" applyBorder="1" applyAlignment="1" applyProtection="1">
      <alignment horizontal="left" vertical="top" indent="1"/>
      <protection locked="0"/>
    </xf>
    <xf numFmtId="0" fontId="12" fillId="13" borderId="119" xfId="0" applyFont="1" applyFill="1" applyBorder="1" applyAlignment="1" applyProtection="1">
      <alignment horizontal="left" indent="1"/>
      <protection hidden="1"/>
    </xf>
    <xf numFmtId="0" fontId="110" fillId="13" borderId="130" xfId="0" applyFont="1" applyFill="1" applyBorder="1" applyAlignment="1" applyProtection="1">
      <alignment horizontal="left" vertical="top" indent="1"/>
      <protection hidden="1"/>
    </xf>
    <xf numFmtId="0" fontId="73" fillId="0" borderId="20" xfId="0" applyFont="1" applyFill="1" applyBorder="1" applyAlignment="1" applyProtection="1">
      <alignment vertical="center"/>
      <protection hidden="1"/>
    </xf>
    <xf numFmtId="166" fontId="111" fillId="0" borderId="0" xfId="0" applyNumberFormat="1" applyFont="1" applyBorder="1" applyAlignment="1" applyProtection="1">
      <alignment vertical="center"/>
      <protection hidden="1"/>
    </xf>
    <xf numFmtId="166" fontId="112" fillId="0" borderId="0" xfId="0" applyNumberFormat="1" applyFont="1" applyFill="1" applyBorder="1" applyAlignment="1" applyProtection="1">
      <alignment horizontal="right" vertical="center"/>
      <protection hidden="1"/>
    </xf>
    <xf numFmtId="0" fontId="113" fillId="0" borderId="0" xfId="0" applyFont="1" applyAlignment="1" applyProtection="1">
      <alignment vertical="center"/>
      <protection hidden="1"/>
    </xf>
    <xf numFmtId="166" fontId="113" fillId="0" borderId="0" xfId="0" applyNumberFormat="1" applyFont="1" applyAlignment="1" applyProtection="1">
      <alignment vertical="center"/>
      <protection hidden="1"/>
    </xf>
    <xf numFmtId="0" fontId="23" fillId="0" borderId="0" xfId="0" applyFont="1" applyAlignment="1" applyProtection="1">
      <alignment vertical="center"/>
      <protection hidden="1"/>
    </xf>
    <xf numFmtId="166" fontId="23" fillId="0" borderId="0" xfId="0" applyNumberFormat="1" applyFont="1" applyAlignment="1" applyProtection="1">
      <alignment vertical="center"/>
      <protection hidden="1"/>
    </xf>
    <xf numFmtId="166" fontId="27" fillId="0" borderId="57" xfId="0" applyNumberFormat="1" applyFont="1" applyFill="1" applyBorder="1" applyAlignment="1" applyProtection="1">
      <alignment horizontal="left" vertical="center"/>
      <protection hidden="1"/>
    </xf>
    <xf numFmtId="0" fontId="12" fillId="13" borderId="119" xfId="0" applyFont="1" applyFill="1" applyBorder="1" applyAlignment="1">
      <alignment horizontal="left" wrapText="1" indent="1"/>
    </xf>
    <xf numFmtId="0" fontId="109" fillId="13" borderId="119" xfId="0" applyFont="1" applyFill="1" applyBorder="1" applyAlignment="1">
      <alignment horizontal="left" vertical="top" wrapText="1" indent="1"/>
    </xf>
    <xf numFmtId="0" fontId="108" fillId="0" borderId="20" xfId="0" applyFont="1" applyBorder="1" applyAlignment="1" applyProtection="1">
      <alignment vertical="center"/>
      <protection hidden="1"/>
    </xf>
    <xf numFmtId="0" fontId="73" fillId="13" borderId="127" xfId="0" applyFont="1" applyFill="1" applyBorder="1" applyAlignment="1">
      <alignment horizontal="left" indent="1"/>
    </xf>
    <xf numFmtId="0" fontId="90" fillId="13" borderId="65" xfId="0" applyFont="1" applyFill="1" applyBorder="1" applyAlignment="1">
      <alignment horizontal="left" vertical="top" indent="1"/>
    </xf>
    <xf numFmtId="0" fontId="4" fillId="0" borderId="0" xfId="0" applyFont="1" applyAlignment="1">
      <alignment vertical="center"/>
    </xf>
    <xf numFmtId="165" fontId="115" fillId="28" borderId="106" xfId="0" applyNumberFormat="1" applyFont="1" applyFill="1" applyBorder="1" applyAlignment="1" applyProtection="1">
      <alignment horizontal="center" vertical="center"/>
      <protection hidden="1"/>
    </xf>
    <xf numFmtId="0" fontId="48" fillId="28" borderId="70" xfId="0" applyFont="1" applyFill="1" applyBorder="1" applyAlignment="1" applyProtection="1">
      <alignment horizontal="center" vertical="center"/>
      <protection hidden="1"/>
    </xf>
    <xf numFmtId="0" fontId="26" fillId="0" borderId="20" xfId="0" applyFont="1" applyBorder="1" applyAlignment="1" applyProtection="1">
      <alignment horizontal="left" vertical="center" indent="1"/>
      <protection hidden="1"/>
    </xf>
    <xf numFmtId="166" fontId="4" fillId="0" borderId="18" xfId="0" applyNumberFormat="1" applyFont="1" applyBorder="1" applyAlignment="1" applyProtection="1">
      <alignment vertical="center"/>
      <protection hidden="1"/>
    </xf>
    <xf numFmtId="166" fontId="4" fillId="0" borderId="61" xfId="0" applyNumberFormat="1" applyFont="1" applyBorder="1" applyAlignment="1" applyProtection="1">
      <alignment vertical="center"/>
      <protection hidden="1"/>
    </xf>
    <xf numFmtId="0" fontId="26" fillId="0" borderId="21" xfId="0" applyFont="1" applyBorder="1" applyAlignment="1" applyProtection="1">
      <alignment horizontal="left" vertical="center" indent="1"/>
      <protection hidden="1"/>
    </xf>
    <xf numFmtId="166" fontId="4" fillId="0" borderId="21" xfId="0" applyNumberFormat="1" applyFont="1" applyBorder="1" applyAlignment="1" applyProtection="1">
      <alignment vertical="center"/>
      <protection hidden="1"/>
    </xf>
    <xf numFmtId="166" fontId="4" fillId="0" borderId="54" xfId="0" applyNumberFormat="1" applyFont="1" applyBorder="1" applyAlignment="1" applyProtection="1">
      <alignment vertical="center"/>
      <protection hidden="1"/>
    </xf>
    <xf numFmtId="166" fontId="4" fillId="0" borderId="19" xfId="0" applyNumberFormat="1" applyFont="1" applyBorder="1" applyAlignment="1" applyProtection="1">
      <alignment vertical="center"/>
      <protection hidden="1"/>
    </xf>
    <xf numFmtId="0" fontId="0" fillId="0" borderId="7" xfId="0" applyBorder="1" applyProtection="1">
      <protection hidden="1"/>
    </xf>
    <xf numFmtId="0" fontId="48" fillId="28" borderId="36" xfId="0" applyFont="1" applyFill="1" applyBorder="1" applyAlignment="1" applyProtection="1">
      <alignment horizontal="left" vertical="center" indent="1"/>
      <protection hidden="1"/>
    </xf>
    <xf numFmtId="166" fontId="49" fillId="28" borderId="36" xfId="0" applyNumberFormat="1" applyFont="1" applyFill="1" applyBorder="1" applyAlignment="1" applyProtection="1">
      <alignment vertical="center"/>
      <protection hidden="1"/>
    </xf>
    <xf numFmtId="166" fontId="49" fillId="28" borderId="103" xfId="0" applyNumberFormat="1" applyFont="1" applyFill="1" applyBorder="1" applyAlignment="1" applyProtection="1">
      <alignment vertical="center"/>
      <protection hidden="1"/>
    </xf>
    <xf numFmtId="0" fontId="26" fillId="15" borderId="36" xfId="0" applyFont="1" applyFill="1" applyBorder="1" applyAlignment="1" applyProtection="1">
      <alignment horizontal="left" vertical="center" indent="1"/>
      <protection hidden="1"/>
    </xf>
    <xf numFmtId="166" fontId="4" fillId="15" borderId="36" xfId="0" applyNumberFormat="1" applyFont="1" applyFill="1" applyBorder="1" applyAlignment="1" applyProtection="1">
      <alignment vertical="center"/>
      <protection hidden="1"/>
    </xf>
    <xf numFmtId="166" fontId="4" fillId="15" borderId="103" xfId="0" applyNumberFormat="1" applyFont="1" applyFill="1" applyBorder="1" applyAlignment="1" applyProtection="1">
      <alignment vertical="center"/>
      <protection hidden="1"/>
    </xf>
    <xf numFmtId="0" fontId="26" fillId="0" borderId="21" xfId="0" applyFont="1" applyBorder="1" applyAlignment="1" applyProtection="1">
      <alignment horizontal="left" vertical="center" indent="1"/>
      <protection locked="0"/>
    </xf>
    <xf numFmtId="0" fontId="26" fillId="0" borderId="20" xfId="0" applyFont="1" applyBorder="1" applyAlignment="1" applyProtection="1">
      <alignment horizontal="left" vertical="center" indent="1"/>
      <protection locked="0"/>
    </xf>
    <xf numFmtId="166" fontId="4" fillId="0" borderId="18" xfId="0" applyNumberFormat="1" applyFont="1" applyBorder="1" applyAlignment="1" applyProtection="1">
      <alignment vertical="center"/>
      <protection locked="0"/>
    </xf>
    <xf numFmtId="166" fontId="4" fillId="0" borderId="21" xfId="0" applyNumberFormat="1" applyFont="1" applyBorder="1" applyAlignment="1" applyProtection="1">
      <alignment vertical="center"/>
      <protection locked="0"/>
    </xf>
    <xf numFmtId="166" fontId="4" fillId="0" borderId="20" xfId="0" applyNumberFormat="1" applyFont="1" applyBorder="1" applyAlignment="1" applyProtection="1">
      <alignment vertical="center"/>
      <protection locked="0"/>
    </xf>
    <xf numFmtId="0" fontId="26" fillId="0" borderId="75" xfId="0" applyFont="1" applyBorder="1" applyAlignment="1" applyProtection="1">
      <alignment horizontal="left" vertical="center" indent="1"/>
      <protection locked="0"/>
    </xf>
    <xf numFmtId="166" fontId="4" fillId="0" borderId="75" xfId="0" applyNumberFormat="1" applyFont="1" applyBorder="1" applyAlignment="1" applyProtection="1">
      <alignment vertical="center"/>
      <protection locked="0"/>
    </xf>
    <xf numFmtId="166" fontId="4" fillId="0" borderId="99" xfId="0" applyNumberFormat="1" applyFont="1" applyBorder="1" applyAlignment="1" applyProtection="1">
      <alignment vertical="center"/>
      <protection hidden="1"/>
    </xf>
    <xf numFmtId="0" fontId="28" fillId="14" borderId="70" xfId="0" applyFont="1" applyFill="1" applyBorder="1" applyAlignment="1" applyProtection="1">
      <alignment horizontal="left" vertical="center" indent="1"/>
      <protection hidden="1"/>
    </xf>
    <xf numFmtId="0" fontId="28" fillId="14" borderId="22" xfId="0" applyFont="1" applyFill="1" applyBorder="1" applyAlignment="1" applyProtection="1">
      <alignment horizontal="left" vertical="center" indent="1"/>
      <protection hidden="1"/>
    </xf>
    <xf numFmtId="0" fontId="26" fillId="0" borderId="44" xfId="0" applyFont="1" applyBorder="1" applyAlignment="1" applyProtection="1">
      <alignment horizontal="left" vertical="center" indent="1"/>
      <protection hidden="1"/>
    </xf>
    <xf numFmtId="166" fontId="54" fillId="0" borderId="14" xfId="0" applyNumberFormat="1" applyFont="1" applyBorder="1" applyAlignment="1" applyProtection="1">
      <alignment vertical="center"/>
      <protection locked="0"/>
    </xf>
    <xf numFmtId="166" fontId="54" fillId="0" borderId="26" xfId="0" applyNumberFormat="1" applyFont="1" applyBorder="1" applyAlignment="1" applyProtection="1">
      <alignment vertical="center"/>
      <protection locked="0"/>
    </xf>
    <xf numFmtId="166" fontId="4" fillId="0" borderId="175" xfId="0" applyNumberFormat="1" applyFont="1" applyFill="1" applyBorder="1" applyAlignment="1" applyProtection="1">
      <alignment vertical="center"/>
      <protection hidden="1"/>
    </xf>
    <xf numFmtId="166" fontId="32" fillId="0" borderId="54" xfId="0" applyNumberFormat="1" applyFont="1" applyFill="1" applyBorder="1" applyAlignment="1" applyProtection="1">
      <alignment vertical="center"/>
      <protection hidden="1"/>
    </xf>
    <xf numFmtId="166" fontId="54" fillId="0" borderId="14" xfId="0" applyNumberFormat="1" applyFont="1" applyBorder="1" applyAlignment="1" applyProtection="1">
      <alignment vertical="center"/>
      <protection hidden="1"/>
    </xf>
    <xf numFmtId="166" fontId="54" fillId="0" borderId="26" xfId="0" applyNumberFormat="1" applyFont="1" applyBorder="1" applyAlignment="1" applyProtection="1">
      <alignment vertical="center"/>
      <protection hidden="1"/>
    </xf>
    <xf numFmtId="166" fontId="54" fillId="0" borderId="161" xfId="0" applyNumberFormat="1" applyFont="1" applyBorder="1" applyAlignment="1" applyProtection="1">
      <alignment vertical="center"/>
      <protection hidden="1"/>
    </xf>
    <xf numFmtId="166" fontId="54" fillId="0" borderId="222" xfId="0" applyNumberFormat="1" applyFont="1" applyBorder="1" applyAlignment="1" applyProtection="1">
      <alignment vertical="center"/>
      <protection hidden="1"/>
    </xf>
    <xf numFmtId="165" fontId="5" fillId="0" borderId="223" xfId="0" applyNumberFormat="1" applyFont="1" applyFill="1" applyBorder="1" applyAlignment="1" applyProtection="1">
      <alignment horizontal="center" vertical="center"/>
      <protection locked="0"/>
    </xf>
    <xf numFmtId="0" fontId="51" fillId="29" borderId="31" xfId="0" applyFont="1" applyFill="1" applyBorder="1" applyAlignment="1" applyProtection="1">
      <alignment vertical="center"/>
      <protection hidden="1"/>
    </xf>
    <xf numFmtId="166" fontId="32" fillId="15" borderId="35" xfId="0" applyNumberFormat="1" applyFont="1" applyFill="1" applyBorder="1" applyAlignment="1" applyProtection="1">
      <alignment vertical="center"/>
      <protection hidden="1"/>
    </xf>
    <xf numFmtId="166" fontId="4" fillId="14" borderId="39" xfId="0" applyNumberFormat="1" applyFont="1" applyFill="1" applyBorder="1" applyAlignment="1" applyProtection="1">
      <alignment vertical="center"/>
      <protection hidden="1"/>
    </xf>
    <xf numFmtId="166" fontId="26" fillId="14" borderId="28" xfId="0" applyNumberFormat="1" applyFont="1" applyFill="1" applyBorder="1" applyAlignment="1" applyProtection="1">
      <alignment vertical="center"/>
      <protection hidden="1"/>
    </xf>
    <xf numFmtId="165" fontId="20" fillId="14" borderId="85" xfId="0" applyNumberFormat="1" applyFont="1" applyFill="1" applyBorder="1" applyAlignment="1" applyProtection="1">
      <alignment horizontal="center" vertical="center"/>
      <protection hidden="1"/>
    </xf>
    <xf numFmtId="165" fontId="35" fillId="14" borderId="224" xfId="0" applyNumberFormat="1" applyFont="1" applyFill="1" applyBorder="1" applyAlignment="1" applyProtection="1">
      <alignment horizontal="center" vertical="center"/>
      <protection hidden="1"/>
    </xf>
    <xf numFmtId="166" fontId="32" fillId="14" borderId="28" xfId="0" applyNumberFormat="1" applyFont="1" applyFill="1" applyBorder="1" applyAlignment="1" applyProtection="1">
      <alignment vertical="center"/>
      <protection hidden="1"/>
    </xf>
    <xf numFmtId="165" fontId="35" fillId="14" borderId="85" xfId="0" applyNumberFormat="1" applyFont="1" applyFill="1" applyBorder="1" applyAlignment="1" applyProtection="1">
      <alignment horizontal="center" vertical="center"/>
      <protection hidden="1"/>
    </xf>
    <xf numFmtId="165" fontId="5" fillId="14" borderId="17" xfId="0" applyNumberFormat="1" applyFont="1" applyFill="1" applyBorder="1" applyAlignment="1" applyProtection="1">
      <alignment horizontal="center" vertical="center"/>
      <protection hidden="1"/>
    </xf>
    <xf numFmtId="166" fontId="4" fillId="14" borderId="226" xfId="0" applyNumberFormat="1" applyFont="1" applyFill="1" applyBorder="1" applyAlignment="1" applyProtection="1">
      <alignment vertical="center"/>
      <protection hidden="1"/>
    </xf>
    <xf numFmtId="165" fontId="20" fillId="14" borderId="224" xfId="0" applyNumberFormat="1" applyFont="1" applyFill="1" applyBorder="1" applyAlignment="1" applyProtection="1">
      <alignment horizontal="center" vertical="center"/>
      <protection hidden="1"/>
    </xf>
    <xf numFmtId="9" fontId="26" fillId="0" borderId="115" xfId="0" applyNumberFormat="1" applyFont="1" applyFill="1" applyBorder="1" applyAlignment="1" applyProtection="1">
      <alignment horizontal="center" vertical="center"/>
      <protection hidden="1"/>
    </xf>
    <xf numFmtId="0" fontId="26" fillId="0" borderId="99" xfId="0" applyFont="1" applyBorder="1" applyAlignment="1" applyProtection="1">
      <alignment horizontal="left" vertical="center" indent="1"/>
      <protection hidden="1"/>
    </xf>
    <xf numFmtId="0" fontId="26" fillId="0" borderId="31" xfId="0" applyFont="1" applyBorder="1" applyAlignment="1" applyProtection="1">
      <alignment horizontal="left" vertical="center" indent="1"/>
      <protection hidden="1"/>
    </xf>
    <xf numFmtId="171" fontId="116" fillId="0" borderId="53" xfId="0" applyNumberFormat="1" applyFont="1" applyBorder="1" applyAlignment="1" applyProtection="1">
      <alignment horizontal="center" vertical="center"/>
      <protection hidden="1"/>
    </xf>
    <xf numFmtId="10" fontId="116" fillId="0" borderId="53" xfId="0" applyNumberFormat="1" applyFont="1" applyBorder="1" applyAlignment="1" applyProtection="1">
      <alignment horizontal="center" vertical="center"/>
      <protection hidden="1"/>
    </xf>
    <xf numFmtId="166" fontId="14" fillId="0" borderId="216" xfId="0" applyNumberFormat="1" applyFont="1" applyFill="1" applyBorder="1" applyAlignment="1" applyProtection="1">
      <alignment vertical="center"/>
      <protection hidden="1"/>
    </xf>
    <xf numFmtId="166" fontId="68" fillId="0" borderId="164" xfId="0" applyNumberFormat="1" applyFont="1" applyFill="1" applyBorder="1" applyAlignment="1" applyProtection="1">
      <alignment vertical="center"/>
      <protection hidden="1"/>
    </xf>
    <xf numFmtId="165" fontId="35" fillId="0" borderId="227" xfId="0" applyNumberFormat="1" applyFont="1" applyFill="1" applyBorder="1" applyAlignment="1" applyProtection="1">
      <alignment horizontal="center" vertical="center"/>
      <protection hidden="1"/>
    </xf>
    <xf numFmtId="0" fontId="20" fillId="0" borderId="57" xfId="0" applyFont="1" applyFill="1" applyBorder="1" applyAlignment="1">
      <alignment horizontal="left" vertical="center" indent="1"/>
    </xf>
    <xf numFmtId="166" fontId="14" fillId="0" borderId="143" xfId="0" applyNumberFormat="1" applyFont="1" applyFill="1" applyBorder="1" applyAlignment="1" applyProtection="1">
      <alignment vertical="center"/>
      <protection hidden="1"/>
    </xf>
    <xf numFmtId="166" fontId="14" fillId="0" borderId="69" xfId="0" applyNumberFormat="1" applyFont="1" applyFill="1" applyBorder="1" applyAlignment="1" applyProtection="1">
      <alignment vertical="center"/>
      <protection locked="0"/>
    </xf>
    <xf numFmtId="166" fontId="68" fillId="0" borderId="109" xfId="0" applyNumberFormat="1" applyFont="1" applyFill="1" applyBorder="1" applyAlignment="1" applyProtection="1">
      <alignment vertical="center"/>
      <protection hidden="1"/>
    </xf>
    <xf numFmtId="165" fontId="35" fillId="0" borderId="211" xfId="0" applyNumberFormat="1" applyFont="1" applyFill="1" applyBorder="1" applyAlignment="1" applyProtection="1">
      <alignment horizontal="center" vertical="center"/>
      <protection hidden="1"/>
    </xf>
    <xf numFmtId="166" fontId="4" fillId="0" borderId="143" xfId="0" applyNumberFormat="1" applyFont="1" applyFill="1" applyBorder="1" applyAlignment="1" applyProtection="1">
      <alignment vertical="center"/>
      <protection hidden="1"/>
    </xf>
    <xf numFmtId="166" fontId="4" fillId="15" borderId="91" xfId="0" applyNumberFormat="1" applyFont="1" applyFill="1" applyBorder="1" applyAlignment="1" applyProtection="1">
      <alignment vertical="center"/>
      <protection hidden="1"/>
    </xf>
    <xf numFmtId="0" fontId="27" fillId="12" borderId="54" xfId="9" applyFont="1" applyFill="1" applyBorder="1" applyAlignment="1" applyProtection="1">
      <alignment horizontal="left" vertical="center" indent="1"/>
      <protection locked="0"/>
    </xf>
    <xf numFmtId="166" fontId="14" fillId="12" borderId="175" xfId="0" applyNumberFormat="1" applyFont="1" applyFill="1" applyBorder="1" applyAlignment="1" applyProtection="1">
      <alignment vertical="center"/>
      <protection hidden="1"/>
    </xf>
    <xf numFmtId="166" fontId="14" fillId="12" borderId="16" xfId="0" applyNumberFormat="1" applyFont="1" applyFill="1" applyBorder="1" applyAlignment="1" applyProtection="1">
      <alignment vertical="center"/>
      <protection locked="0"/>
    </xf>
    <xf numFmtId="166" fontId="68" fillId="12" borderId="102" xfId="0" applyNumberFormat="1" applyFont="1" applyFill="1" applyBorder="1" applyAlignment="1" applyProtection="1">
      <alignment vertical="center"/>
      <protection hidden="1"/>
    </xf>
    <xf numFmtId="165" fontId="35" fillId="12" borderId="97" xfId="0" applyNumberFormat="1" applyFont="1" applyFill="1" applyBorder="1" applyAlignment="1" applyProtection="1">
      <alignment horizontal="center" vertical="center"/>
      <protection hidden="1"/>
    </xf>
    <xf numFmtId="166" fontId="14" fillId="12" borderId="15" xfId="0" applyNumberFormat="1" applyFont="1" applyFill="1" applyBorder="1" applyAlignment="1" applyProtection="1">
      <alignment vertical="center"/>
      <protection hidden="1"/>
    </xf>
    <xf numFmtId="166" fontId="4" fillId="12" borderId="15" xfId="0" applyNumberFormat="1" applyFont="1" applyFill="1" applyBorder="1" applyAlignment="1" applyProtection="1">
      <alignment vertical="center"/>
      <protection hidden="1"/>
    </xf>
    <xf numFmtId="166" fontId="4" fillId="12" borderId="98" xfId="0" applyNumberFormat="1" applyFont="1" applyFill="1" applyBorder="1" applyAlignment="1" applyProtection="1">
      <alignment vertical="center"/>
      <protection hidden="1"/>
    </xf>
    <xf numFmtId="0" fontId="20" fillId="0" borderId="57" xfId="0" applyFont="1" applyBorder="1" applyAlignment="1" applyProtection="1">
      <alignment horizontal="left" vertical="center" indent="1"/>
      <protection locked="0"/>
    </xf>
    <xf numFmtId="166" fontId="41" fillId="14" borderId="81" xfId="9" applyNumberFormat="1" applyFont="1" applyFill="1" applyBorder="1" applyAlignment="1" applyProtection="1">
      <alignment vertical="center"/>
      <protection hidden="1"/>
    </xf>
    <xf numFmtId="169" fontId="37" fillId="0" borderId="56" xfId="0" applyNumberFormat="1" applyFont="1" applyFill="1" applyBorder="1" applyAlignment="1" applyProtection="1">
      <alignment horizontal="center" vertical="center"/>
      <protection hidden="1"/>
    </xf>
    <xf numFmtId="169" fontId="37" fillId="0" borderId="55" xfId="0" applyNumberFormat="1" applyFont="1" applyFill="1" applyBorder="1" applyAlignment="1" applyProtection="1">
      <alignment horizontal="center" vertical="center"/>
      <protection hidden="1"/>
    </xf>
    <xf numFmtId="166" fontId="4" fillId="0" borderId="80" xfId="0" applyNumberFormat="1" applyFont="1" applyFill="1" applyBorder="1" applyAlignment="1" applyProtection="1">
      <alignment vertical="center"/>
      <protection hidden="1"/>
    </xf>
    <xf numFmtId="166" fontId="32" fillId="0" borderId="30" xfId="0" applyNumberFormat="1" applyFont="1" applyFill="1" applyBorder="1" applyAlignment="1" applyProtection="1">
      <alignment vertical="center"/>
      <protection hidden="1"/>
    </xf>
    <xf numFmtId="166" fontId="32" fillId="0" borderId="42" xfId="0" applyNumberFormat="1" applyFont="1" applyFill="1" applyBorder="1" applyAlignment="1" applyProtection="1">
      <alignment vertical="center"/>
      <protection hidden="1"/>
    </xf>
    <xf numFmtId="169" fontId="37" fillId="0" borderId="62" xfId="0" applyNumberFormat="1" applyFont="1" applyFill="1" applyBorder="1" applyAlignment="1" applyProtection="1">
      <alignment horizontal="center" vertical="center"/>
      <protection hidden="1"/>
    </xf>
    <xf numFmtId="0" fontId="56" fillId="0" borderId="61" xfId="0" applyFont="1" applyBorder="1" applyAlignment="1" applyProtection="1">
      <alignment horizontal="left" vertical="center" indent="1"/>
      <protection hidden="1"/>
    </xf>
    <xf numFmtId="0" fontId="53" fillId="23" borderId="40" xfId="0" applyFont="1" applyFill="1" applyBorder="1" applyAlignment="1" applyProtection="1">
      <alignment horizontal="left" vertical="center" wrapText="1" indent="1"/>
      <protection hidden="1"/>
    </xf>
    <xf numFmtId="0" fontId="11" fillId="0" borderId="44" xfId="0" applyFont="1" applyBorder="1" applyAlignment="1" applyProtection="1">
      <alignment horizontal="left" vertical="center" indent="1"/>
      <protection hidden="1"/>
    </xf>
    <xf numFmtId="166" fontId="47" fillId="0" borderId="80" xfId="5" applyNumberFormat="1" applyFont="1" applyFill="1" applyBorder="1" applyAlignment="1" applyProtection="1">
      <alignment vertical="center"/>
      <protection hidden="1"/>
    </xf>
    <xf numFmtId="165" fontId="40" fillId="0" borderId="81" xfId="5" applyNumberFormat="1" applyFont="1" applyFill="1" applyBorder="1" applyAlignment="1" applyProtection="1">
      <alignment horizontal="center" vertical="center"/>
      <protection hidden="1"/>
    </xf>
    <xf numFmtId="0" fontId="11" fillId="14" borderId="44" xfId="0" applyFont="1" applyFill="1" applyBorder="1" applyAlignment="1" applyProtection="1">
      <alignment horizontal="left" vertical="center" indent="1"/>
      <protection hidden="1"/>
    </xf>
    <xf numFmtId="165" fontId="40" fillId="14" borderId="81" xfId="5" applyNumberFormat="1" applyFont="1" applyFill="1" applyBorder="1" applyAlignment="1" applyProtection="1">
      <alignment horizontal="center" vertical="center"/>
      <protection hidden="1"/>
    </xf>
    <xf numFmtId="0" fontId="11" fillId="14" borderId="54" xfId="0" applyFont="1" applyFill="1" applyBorder="1" applyAlignment="1" applyProtection="1">
      <alignment horizontal="left" vertical="center" indent="1"/>
      <protection hidden="1"/>
    </xf>
    <xf numFmtId="166" fontId="47" fillId="14" borderId="228" xfId="5" applyNumberFormat="1" applyFont="1" applyFill="1" applyBorder="1" applyAlignment="1" applyProtection="1">
      <alignment vertical="center"/>
      <protection hidden="1"/>
    </xf>
    <xf numFmtId="165" fontId="40" fillId="14" borderId="98" xfId="5" applyNumberFormat="1" applyFont="1" applyFill="1" applyBorder="1" applyAlignment="1" applyProtection="1">
      <alignment horizontal="center" vertical="center"/>
      <protection hidden="1"/>
    </xf>
    <xf numFmtId="164" fontId="10" fillId="11" borderId="103" xfId="0" applyNumberFormat="1" applyFont="1" applyFill="1" applyBorder="1" applyAlignment="1" applyProtection="1">
      <alignment horizontal="left" vertical="center" wrapText="1" indent="1"/>
      <protection locked="0"/>
    </xf>
    <xf numFmtId="166" fontId="44" fillId="18" borderId="37" xfId="0" applyNumberFormat="1" applyFont="1" applyFill="1" applyBorder="1" applyAlignment="1" applyProtection="1">
      <alignment vertical="center"/>
      <protection hidden="1"/>
    </xf>
    <xf numFmtId="165" fontId="44" fillId="18" borderId="141" xfId="0" applyNumberFormat="1" applyFont="1" applyFill="1" applyBorder="1" applyAlignment="1" applyProtection="1">
      <alignment horizontal="center" vertical="center"/>
      <protection locked="0"/>
    </xf>
    <xf numFmtId="166" fontId="44" fillId="18" borderId="103" xfId="0" applyNumberFormat="1" applyFont="1" applyFill="1" applyBorder="1" applyAlignment="1" applyProtection="1">
      <alignment vertical="center"/>
      <protection hidden="1"/>
    </xf>
    <xf numFmtId="0" fontId="56" fillId="0" borderId="54" xfId="0" applyFont="1" applyBorder="1" applyAlignment="1" applyProtection="1">
      <alignment horizontal="left" vertical="center" indent="1"/>
      <protection hidden="1"/>
    </xf>
    <xf numFmtId="166" fontId="47" fillId="0" borderId="228" xfId="5" applyNumberFormat="1" applyFont="1" applyFill="1" applyBorder="1" applyAlignment="1" applyProtection="1">
      <alignment vertical="center"/>
      <protection hidden="1"/>
    </xf>
    <xf numFmtId="166" fontId="20" fillId="0" borderId="98" xfId="0" applyNumberFormat="1" applyFont="1" applyBorder="1" applyAlignment="1" applyProtection="1">
      <alignment horizontal="right" vertical="center"/>
      <protection locked="0"/>
    </xf>
    <xf numFmtId="0" fontId="27" fillId="14" borderId="113" xfId="0" applyFont="1" applyFill="1" applyBorder="1" applyAlignment="1" applyProtection="1">
      <alignment horizontal="left" vertical="center" indent="1"/>
      <protection hidden="1"/>
    </xf>
    <xf numFmtId="166" fontId="47" fillId="14" borderId="229" xfId="5" applyNumberFormat="1" applyFont="1" applyFill="1" applyBorder="1" applyAlignment="1" applyProtection="1">
      <alignment vertical="center"/>
      <protection hidden="1"/>
    </xf>
    <xf numFmtId="166" fontId="20" fillId="14" borderId="124" xfId="0" applyNumberFormat="1" applyFont="1" applyFill="1" applyBorder="1" applyAlignment="1" applyProtection="1">
      <alignment horizontal="right" vertical="center"/>
      <protection locked="0"/>
    </xf>
    <xf numFmtId="0" fontId="48" fillId="14" borderId="70" xfId="0" applyFont="1" applyFill="1" applyBorder="1" applyAlignment="1" applyProtection="1">
      <alignment horizontal="left" vertical="center" indent="1"/>
      <protection hidden="1"/>
    </xf>
    <xf numFmtId="0" fontId="48" fillId="0" borderId="0" xfId="0" applyFont="1" applyAlignment="1" applyProtection="1">
      <alignment vertical="center"/>
      <protection hidden="1"/>
    </xf>
    <xf numFmtId="166" fontId="14" fillId="0" borderId="163" xfId="0" applyNumberFormat="1" applyFont="1" applyFill="1" applyBorder="1" applyAlignment="1" applyProtection="1">
      <alignment vertical="center"/>
      <protection locked="0"/>
    </xf>
    <xf numFmtId="0" fontId="28" fillId="14" borderId="61" xfId="0" applyFont="1" applyFill="1" applyBorder="1" applyAlignment="1" applyProtection="1">
      <alignment horizontal="left" vertical="center" indent="1"/>
      <protection locked="0"/>
    </xf>
    <xf numFmtId="166" fontId="7" fillId="14" borderId="61" xfId="0" applyNumberFormat="1" applyFont="1" applyFill="1" applyBorder="1" applyAlignment="1" applyProtection="1">
      <alignment vertical="center"/>
      <protection hidden="1"/>
    </xf>
    <xf numFmtId="165" fontId="21" fillId="14" borderId="96" xfId="0" applyNumberFormat="1" applyFont="1" applyFill="1" applyBorder="1" applyAlignment="1" applyProtection="1">
      <alignment horizontal="center" vertical="center"/>
      <protection hidden="1"/>
    </xf>
    <xf numFmtId="166" fontId="7" fillId="14" borderId="127" xfId="0" applyNumberFormat="1" applyFont="1" applyFill="1" applyBorder="1" applyAlignment="1" applyProtection="1">
      <alignment vertical="center"/>
      <protection hidden="1"/>
    </xf>
    <xf numFmtId="166" fontId="7" fillId="14" borderId="18" xfId="0" applyNumberFormat="1" applyFont="1" applyFill="1" applyBorder="1" applyAlignment="1" applyProtection="1">
      <alignment vertical="center"/>
      <protection hidden="1"/>
    </xf>
    <xf numFmtId="165" fontId="20" fillId="0" borderId="41" xfId="0" applyNumberFormat="1" applyFont="1" applyFill="1" applyBorder="1" applyAlignment="1" applyProtection="1">
      <alignment horizontal="center" vertical="center"/>
      <protection locked="0"/>
    </xf>
    <xf numFmtId="172" fontId="26" fillId="12" borderId="101" xfId="0" applyNumberFormat="1" applyFont="1" applyFill="1" applyBorder="1" applyAlignment="1">
      <alignment horizontal="center" vertical="center"/>
    </xf>
    <xf numFmtId="10" fontId="26" fillId="12" borderId="211" xfId="0" applyNumberFormat="1" applyFont="1" applyFill="1" applyBorder="1" applyAlignment="1" applyProtection="1">
      <alignment horizontal="center" vertical="center"/>
      <protection locked="0"/>
    </xf>
    <xf numFmtId="10" fontId="117" fillId="14" borderId="11" xfId="0" applyNumberFormat="1" applyFont="1" applyFill="1" applyBorder="1" applyAlignment="1" applyProtection="1">
      <alignment horizontal="center" vertical="center"/>
      <protection locked="0"/>
    </xf>
    <xf numFmtId="10" fontId="117" fillId="27" borderId="212" xfId="0" applyNumberFormat="1" applyFont="1" applyFill="1" applyBorder="1" applyAlignment="1" applyProtection="1">
      <alignment horizontal="center" vertical="center"/>
      <protection locked="0"/>
    </xf>
    <xf numFmtId="10" fontId="117" fillId="14" borderId="7" xfId="0" applyNumberFormat="1" applyFont="1" applyFill="1" applyBorder="1" applyAlignment="1" applyProtection="1">
      <alignment horizontal="center" vertical="center"/>
      <protection locked="0"/>
    </xf>
    <xf numFmtId="10" fontId="117" fillId="27" borderId="148" xfId="0" applyNumberFormat="1" applyFont="1" applyFill="1" applyBorder="1" applyAlignment="1" applyProtection="1">
      <alignment horizontal="center" vertical="center"/>
      <protection locked="0"/>
    </xf>
    <xf numFmtId="10" fontId="117" fillId="14" borderId="69" xfId="0" applyNumberFormat="1" applyFont="1" applyFill="1" applyBorder="1" applyAlignment="1" applyProtection="1">
      <alignment horizontal="center" vertical="center"/>
      <protection locked="0"/>
    </xf>
    <xf numFmtId="10" fontId="117" fillId="27" borderId="211" xfId="0" applyNumberFormat="1" applyFont="1" applyFill="1" applyBorder="1" applyAlignment="1" applyProtection="1">
      <alignment horizontal="center" vertical="center"/>
      <protection locked="0"/>
    </xf>
    <xf numFmtId="173" fontId="26" fillId="0" borderId="83" xfId="0" applyNumberFormat="1" applyFont="1" applyFill="1" applyBorder="1" applyAlignment="1" applyProtection="1">
      <alignment horizontal="center" vertical="center"/>
      <protection hidden="1"/>
    </xf>
    <xf numFmtId="173" fontId="26" fillId="0" borderId="51" xfId="0" applyNumberFormat="1" applyFont="1" applyFill="1" applyBorder="1" applyAlignment="1" applyProtection="1">
      <alignment horizontal="center" vertical="center"/>
      <protection hidden="1"/>
    </xf>
    <xf numFmtId="10" fontId="118" fillId="14" borderId="50" xfId="0" applyNumberFormat="1" applyFont="1" applyFill="1" applyBorder="1" applyAlignment="1" applyProtection="1">
      <alignment horizontal="center" vertical="center"/>
      <protection hidden="1"/>
    </xf>
    <xf numFmtId="0" fontId="26" fillId="12" borderId="214" xfId="0" applyFont="1" applyFill="1" applyBorder="1" applyAlignment="1" applyProtection="1">
      <alignment horizontal="center" vertical="center"/>
      <protection hidden="1"/>
    </xf>
    <xf numFmtId="10" fontId="117" fillId="14" borderId="213" xfId="0" applyNumberFormat="1" applyFont="1" applyFill="1" applyBorder="1" applyAlignment="1" applyProtection="1">
      <alignment horizontal="center" vertical="center"/>
      <protection locked="0"/>
    </xf>
    <xf numFmtId="10" fontId="117" fillId="27" borderId="143" xfId="0" applyNumberFormat="1" applyFont="1" applyFill="1" applyBorder="1" applyAlignment="1" applyProtection="1">
      <alignment horizontal="center" vertical="center"/>
      <protection locked="0"/>
    </xf>
    <xf numFmtId="0" fontId="4" fillId="0" borderId="61" xfId="0" applyFont="1" applyBorder="1"/>
    <xf numFmtId="0" fontId="4" fillId="0" borderId="5" xfId="0" applyFont="1" applyBorder="1"/>
    <xf numFmtId="0" fontId="4" fillId="0" borderId="90" xfId="0" applyFont="1" applyBorder="1"/>
    <xf numFmtId="0" fontId="26" fillId="12" borderId="132" xfId="0" applyFont="1" applyFill="1" applyBorder="1" applyAlignment="1" applyProtection="1">
      <alignment horizontal="left" vertical="center" indent="1"/>
      <protection hidden="1"/>
    </xf>
    <xf numFmtId="179" fontId="28" fillId="28" borderId="141" xfId="0" applyNumberFormat="1" applyFont="1" applyFill="1" applyBorder="1" applyAlignment="1" applyProtection="1">
      <alignment horizontal="right" vertical="center"/>
      <protection hidden="1"/>
    </xf>
    <xf numFmtId="172" fontId="28" fillId="15" borderId="216" xfId="0" applyNumberFormat="1" applyFont="1" applyFill="1" applyBorder="1" applyAlignment="1" applyProtection="1">
      <alignment horizontal="center" vertical="center"/>
      <protection hidden="1"/>
    </xf>
    <xf numFmtId="0" fontId="27" fillId="0" borderId="230" xfId="0" applyFont="1" applyFill="1" applyBorder="1" applyAlignment="1" applyProtection="1">
      <alignment horizontal="left" vertical="center"/>
      <protection locked="0"/>
    </xf>
    <xf numFmtId="179" fontId="27" fillId="0" borderId="88" xfId="0" applyNumberFormat="1" applyFont="1" applyFill="1" applyBorder="1" applyAlignment="1" applyProtection="1">
      <alignment horizontal="right" vertical="center"/>
      <protection hidden="1"/>
    </xf>
    <xf numFmtId="10" fontId="117" fillId="0" borderId="0" xfId="0" applyNumberFormat="1" applyFont="1" applyFill="1" applyBorder="1" applyAlignment="1" applyProtection="1">
      <alignment horizontal="center" vertical="center"/>
      <protection hidden="1"/>
    </xf>
    <xf numFmtId="10" fontId="117" fillId="0" borderId="67" xfId="0" applyNumberFormat="1" applyFont="1" applyFill="1" applyBorder="1" applyAlignment="1" applyProtection="1">
      <alignment horizontal="center" vertical="center"/>
      <protection hidden="1"/>
    </xf>
    <xf numFmtId="10" fontId="117" fillId="0" borderId="7" xfId="0" applyNumberFormat="1" applyFont="1" applyFill="1" applyBorder="1" applyAlignment="1" applyProtection="1">
      <alignment horizontal="center" vertical="center"/>
      <protection hidden="1"/>
    </xf>
    <xf numFmtId="10" fontId="117" fillId="0" borderId="41" xfId="0" applyNumberFormat="1" applyFont="1" applyFill="1" applyBorder="1" applyAlignment="1" applyProtection="1">
      <alignment horizontal="center" vertical="center"/>
      <protection hidden="1"/>
    </xf>
    <xf numFmtId="172" fontId="26" fillId="15" borderId="46" xfId="0" applyNumberFormat="1" applyFont="1" applyFill="1" applyBorder="1" applyAlignment="1" applyProtection="1">
      <alignment horizontal="right" vertical="center" indent="1"/>
      <protection locked="0" hidden="1"/>
    </xf>
    <xf numFmtId="10" fontId="117" fillId="15" borderId="3" xfId="0" applyNumberFormat="1" applyFont="1" applyFill="1" applyBorder="1" applyAlignment="1" applyProtection="1">
      <alignment horizontal="center" vertical="center"/>
      <protection hidden="1"/>
    </xf>
    <xf numFmtId="10" fontId="117" fillId="15" borderId="230" xfId="0" applyNumberFormat="1" applyFont="1" applyFill="1" applyBorder="1" applyAlignment="1" applyProtection="1">
      <alignment horizontal="center" vertical="center"/>
      <protection hidden="1"/>
    </xf>
    <xf numFmtId="0" fontId="11" fillId="15" borderId="37" xfId="0" applyFont="1" applyFill="1" applyBorder="1" applyAlignment="1" applyProtection="1">
      <alignment horizontal="right" vertical="center" indent="1"/>
      <protection hidden="1"/>
    </xf>
    <xf numFmtId="10" fontId="117" fillId="15" borderId="104" xfId="0" applyNumberFormat="1" applyFont="1" applyFill="1" applyBorder="1" applyAlignment="1" applyProtection="1">
      <alignment horizontal="center" vertical="center"/>
      <protection hidden="1"/>
    </xf>
    <xf numFmtId="10" fontId="117" fillId="15" borderId="129" xfId="0" applyNumberFormat="1" applyFont="1" applyFill="1" applyBorder="1" applyAlignment="1" applyProtection="1">
      <alignment horizontal="center" vertical="center"/>
      <protection hidden="1"/>
    </xf>
    <xf numFmtId="173" fontId="26" fillId="15" borderId="141" xfId="0" applyNumberFormat="1" applyFont="1" applyFill="1" applyBorder="1" applyAlignment="1" applyProtection="1">
      <alignment horizontal="left" vertical="center" indent="1"/>
      <protection hidden="1"/>
    </xf>
    <xf numFmtId="0" fontId="26" fillId="27" borderId="44" xfId="0" applyFont="1" applyFill="1" applyBorder="1" applyAlignment="1" applyProtection="1">
      <alignment horizontal="left" vertical="center" indent="1"/>
      <protection locked="0"/>
    </xf>
    <xf numFmtId="166" fontId="26" fillId="27" borderId="33" xfId="0" applyNumberFormat="1" applyFont="1" applyFill="1" applyBorder="1" applyAlignment="1" applyProtection="1">
      <alignment vertical="center"/>
      <protection hidden="1"/>
    </xf>
    <xf numFmtId="9" fontId="20" fillId="27" borderId="56" xfId="0" applyNumberFormat="1" applyFont="1" applyFill="1" applyBorder="1" applyAlignment="1" applyProtection="1">
      <alignment horizontal="center" vertical="center"/>
      <protection hidden="1"/>
    </xf>
    <xf numFmtId="166" fontId="4" fillId="27" borderId="42" xfId="0" applyNumberFormat="1" applyFont="1" applyFill="1" applyBorder="1" applyAlignment="1" applyProtection="1">
      <alignment vertical="center"/>
      <protection locked="0"/>
    </xf>
    <xf numFmtId="166" fontId="26" fillId="27" borderId="10" xfId="0" applyNumberFormat="1" applyFont="1" applyFill="1" applyBorder="1" applyAlignment="1" applyProtection="1">
      <alignment vertical="center"/>
      <protection hidden="1"/>
    </xf>
    <xf numFmtId="166" fontId="32" fillId="27" borderId="44" xfId="0" applyNumberFormat="1" applyFont="1" applyFill="1" applyBorder="1" applyAlignment="1" applyProtection="1">
      <alignment vertical="center"/>
      <protection hidden="1"/>
    </xf>
    <xf numFmtId="9" fontId="35" fillId="27" borderId="56" xfId="0" applyNumberFormat="1" applyFont="1" applyFill="1" applyBorder="1" applyAlignment="1" applyProtection="1">
      <alignment horizontal="center" vertical="center"/>
      <protection hidden="1"/>
    </xf>
    <xf numFmtId="166" fontId="14" fillId="27" borderId="42" xfId="0" applyNumberFormat="1" applyFont="1" applyFill="1" applyBorder="1" applyAlignment="1" applyProtection="1">
      <alignment vertical="center"/>
      <protection locked="0"/>
    </xf>
    <xf numFmtId="166" fontId="32" fillId="27" borderId="33" xfId="0" applyNumberFormat="1" applyFont="1" applyFill="1" applyBorder="1" applyAlignment="1" applyProtection="1">
      <alignment vertical="center"/>
      <protection hidden="1"/>
    </xf>
    <xf numFmtId="165" fontId="35" fillId="27" borderId="56" xfId="0" applyNumberFormat="1" applyFont="1" applyFill="1" applyBorder="1" applyAlignment="1" applyProtection="1">
      <alignment horizontal="center" vertical="center"/>
      <protection hidden="1"/>
    </xf>
    <xf numFmtId="165" fontId="5" fillId="27" borderId="21" xfId="0" applyNumberFormat="1" applyFont="1" applyFill="1" applyBorder="1" applyAlignment="1" applyProtection="1">
      <alignment horizontal="center" vertical="center"/>
      <protection hidden="1"/>
    </xf>
    <xf numFmtId="0" fontId="28" fillId="28" borderId="77" xfId="0" applyFont="1" applyFill="1" applyBorder="1" applyAlignment="1" applyProtection="1">
      <alignment horizontal="left" vertical="center" indent="1"/>
      <protection locked="0"/>
    </xf>
    <xf numFmtId="166" fontId="28" fillId="28" borderId="47" xfId="0" applyNumberFormat="1" applyFont="1" applyFill="1" applyBorder="1" applyAlignment="1" applyProtection="1">
      <alignment vertical="center"/>
      <protection hidden="1"/>
    </xf>
    <xf numFmtId="165" fontId="21" fillId="28" borderId="92" xfId="0" applyNumberFormat="1" applyFont="1" applyFill="1" applyBorder="1" applyAlignment="1" applyProtection="1">
      <alignment horizontal="center" vertical="center"/>
      <protection hidden="1"/>
    </xf>
    <xf numFmtId="166" fontId="4" fillId="28" borderId="30" xfId="0" applyNumberFormat="1" applyFont="1" applyFill="1" applyBorder="1" applyAlignment="1" applyProtection="1">
      <alignment vertical="center"/>
      <protection locked="0"/>
    </xf>
    <xf numFmtId="166" fontId="28" fillId="28" borderId="5" xfId="0" applyNumberFormat="1" applyFont="1" applyFill="1" applyBorder="1" applyAlignment="1" applyProtection="1">
      <alignment vertical="center"/>
      <protection hidden="1"/>
    </xf>
    <xf numFmtId="165" fontId="21" fillId="28" borderId="62" xfId="0" applyNumberFormat="1" applyFont="1" applyFill="1" applyBorder="1" applyAlignment="1" applyProtection="1">
      <alignment horizontal="center" vertical="center"/>
      <protection hidden="1"/>
    </xf>
    <xf numFmtId="166" fontId="42" fillId="28" borderId="99" xfId="0" applyNumberFormat="1" applyFont="1" applyFill="1" applyBorder="1" applyAlignment="1" applyProtection="1">
      <alignment vertical="center"/>
      <protection hidden="1"/>
    </xf>
    <xf numFmtId="165" fontId="39" fillId="28" borderId="92" xfId="5" applyNumberFormat="1" applyFont="1" applyFill="1" applyBorder="1" applyAlignment="1" applyProtection="1">
      <alignment horizontal="center" vertical="center"/>
      <protection hidden="1"/>
    </xf>
    <xf numFmtId="166" fontId="4" fillId="28" borderId="29" xfId="0" applyNumberFormat="1" applyFont="1" applyFill="1" applyBorder="1" applyAlignment="1" applyProtection="1">
      <alignment vertical="center"/>
      <protection locked="0"/>
    </xf>
    <xf numFmtId="166" fontId="42" fillId="28" borderId="13" xfId="0" applyNumberFormat="1" applyFont="1" applyFill="1" applyBorder="1" applyAlignment="1" applyProtection="1">
      <alignment vertical="center"/>
      <protection hidden="1"/>
    </xf>
    <xf numFmtId="165" fontId="36" fillId="28" borderId="92" xfId="0" applyNumberFormat="1" applyFont="1" applyFill="1" applyBorder="1" applyAlignment="1" applyProtection="1">
      <alignment horizontal="center" vertical="center"/>
      <protection hidden="1"/>
    </xf>
    <xf numFmtId="165" fontId="5" fillId="28" borderId="45" xfId="0" applyNumberFormat="1" applyFont="1" applyFill="1" applyBorder="1" applyAlignment="1" applyProtection="1">
      <alignment horizontal="center" vertical="center"/>
      <protection locked="0"/>
    </xf>
    <xf numFmtId="165" fontId="20" fillId="27" borderId="56" xfId="0" applyNumberFormat="1" applyFont="1" applyFill="1" applyBorder="1" applyAlignment="1" applyProtection="1">
      <alignment horizontal="center" vertical="center"/>
      <protection hidden="1"/>
    </xf>
    <xf numFmtId="0" fontId="27" fillId="27" borderId="44" xfId="5" applyFont="1" applyFill="1" applyBorder="1" applyAlignment="1" applyProtection="1">
      <alignment horizontal="left" vertical="center" indent="1"/>
      <protection locked="0"/>
    </xf>
    <xf numFmtId="166" fontId="27" fillId="27" borderId="33" xfId="5" applyNumberFormat="1" applyFont="1" applyFill="1" applyBorder="1" applyAlignment="1" applyProtection="1">
      <alignment vertical="center"/>
      <protection hidden="1"/>
    </xf>
    <xf numFmtId="165" fontId="40" fillId="27" borderId="56" xfId="5" applyNumberFormat="1" applyFont="1" applyFill="1" applyBorder="1" applyAlignment="1" applyProtection="1">
      <alignment horizontal="center" vertical="center"/>
      <protection hidden="1"/>
    </xf>
    <xf numFmtId="166" fontId="8" fillId="27" borderId="44" xfId="0" applyNumberFormat="1" applyFont="1" applyFill="1" applyBorder="1" applyAlignment="1" applyProtection="1">
      <alignment vertical="center"/>
      <protection locked="0"/>
    </xf>
    <xf numFmtId="166" fontId="27" fillId="27" borderId="49" xfId="5" applyNumberFormat="1" applyFont="1" applyFill="1" applyBorder="1" applyAlignment="1" applyProtection="1">
      <alignment vertical="center"/>
      <protection hidden="1"/>
    </xf>
    <xf numFmtId="165" fontId="40" fillId="27" borderId="51" xfId="5" applyNumberFormat="1" applyFont="1" applyFill="1" applyBorder="1" applyAlignment="1" applyProtection="1">
      <alignment horizontal="center" vertical="center"/>
      <protection hidden="1"/>
    </xf>
    <xf numFmtId="166" fontId="66" fillId="27" borderId="44" xfId="5" applyNumberFormat="1" applyFont="1" applyFill="1" applyBorder="1" applyAlignment="1" applyProtection="1">
      <alignment vertical="center"/>
      <protection hidden="1"/>
    </xf>
    <xf numFmtId="165" fontId="60" fillId="27" borderId="56" xfId="5" applyNumberFormat="1" applyFont="1" applyFill="1" applyBorder="1" applyAlignment="1" applyProtection="1">
      <alignment horizontal="center" vertical="center"/>
      <protection hidden="1"/>
    </xf>
    <xf numFmtId="166" fontId="4" fillId="27" borderId="44" xfId="0" applyNumberFormat="1" applyFont="1" applyFill="1" applyBorder="1" applyAlignment="1" applyProtection="1">
      <alignment vertical="center"/>
      <protection locked="0"/>
    </xf>
    <xf numFmtId="166" fontId="66" fillId="27" borderId="33" xfId="5" applyNumberFormat="1" applyFont="1" applyFill="1" applyBorder="1" applyAlignment="1" applyProtection="1">
      <alignment vertical="center"/>
      <protection hidden="1"/>
    </xf>
    <xf numFmtId="0" fontId="27" fillId="27" borderId="54" xfId="5" applyFont="1" applyFill="1" applyBorder="1" applyAlignment="1" applyProtection="1">
      <alignment horizontal="left" vertical="center" indent="1"/>
      <protection locked="0"/>
    </xf>
    <xf numFmtId="166" fontId="27" fillId="27" borderId="102" xfId="5" applyNumberFormat="1" applyFont="1" applyFill="1" applyBorder="1" applyAlignment="1" applyProtection="1">
      <alignment vertical="center"/>
      <protection hidden="1"/>
    </xf>
    <xf numFmtId="165" fontId="40" fillId="27" borderId="55" xfId="5" applyNumberFormat="1" applyFont="1" applyFill="1" applyBorder="1" applyAlignment="1" applyProtection="1">
      <alignment horizontal="center" vertical="center"/>
      <protection hidden="1"/>
    </xf>
    <xf numFmtId="166" fontId="66" fillId="27" borderId="54" xfId="5" applyNumberFormat="1" applyFont="1" applyFill="1" applyBorder="1" applyAlignment="1" applyProtection="1">
      <alignment vertical="center"/>
      <protection hidden="1"/>
    </xf>
    <xf numFmtId="165" fontId="60" fillId="27" borderId="55" xfId="5" applyNumberFormat="1" applyFont="1" applyFill="1" applyBorder="1" applyAlignment="1" applyProtection="1">
      <alignment horizontal="center" vertical="center"/>
      <protection hidden="1"/>
    </xf>
    <xf numFmtId="166" fontId="4" fillId="27" borderId="54" xfId="0" applyNumberFormat="1" applyFont="1" applyFill="1" applyBorder="1" applyAlignment="1" applyProtection="1">
      <alignment vertical="center"/>
      <protection locked="0"/>
    </xf>
    <xf numFmtId="166" fontId="66" fillId="27" borderId="102" xfId="5" applyNumberFormat="1" applyFont="1" applyFill="1" applyBorder="1" applyAlignment="1" applyProtection="1">
      <alignment vertical="center"/>
      <protection hidden="1"/>
    </xf>
    <xf numFmtId="165" fontId="5" fillId="27" borderId="19" xfId="0" applyNumberFormat="1" applyFont="1" applyFill="1" applyBorder="1" applyAlignment="1" applyProtection="1">
      <alignment horizontal="center" vertical="center"/>
      <protection hidden="1"/>
    </xf>
    <xf numFmtId="0" fontId="27" fillId="27" borderId="44" xfId="9" applyFont="1" applyFill="1" applyBorder="1" applyAlignment="1" applyProtection="1">
      <alignment horizontal="left" vertical="center" indent="1"/>
      <protection locked="0"/>
    </xf>
    <xf numFmtId="0" fontId="27" fillId="28" borderId="44" xfId="5" applyFont="1" applyFill="1" applyBorder="1" applyAlignment="1" applyProtection="1">
      <alignment horizontal="left" vertical="center" indent="1"/>
      <protection locked="0"/>
    </xf>
    <xf numFmtId="166" fontId="27" fillId="28" borderId="33" xfId="5" applyNumberFormat="1" applyFont="1" applyFill="1" applyBorder="1" applyAlignment="1" applyProtection="1">
      <alignment vertical="center"/>
      <protection hidden="1"/>
    </xf>
    <xf numFmtId="165" fontId="40" fillId="28" borderId="56" xfId="5" applyNumberFormat="1" applyFont="1" applyFill="1" applyBorder="1" applyAlignment="1" applyProtection="1">
      <alignment horizontal="center" vertical="center"/>
      <protection hidden="1"/>
    </xf>
    <xf numFmtId="166" fontId="4" fillId="28" borderId="44" xfId="0" applyNumberFormat="1" applyFont="1" applyFill="1" applyBorder="1" applyAlignment="1" applyProtection="1">
      <alignment vertical="center"/>
      <protection locked="0"/>
    </xf>
    <xf numFmtId="166" fontId="66" fillId="28" borderId="44" xfId="5" applyNumberFormat="1" applyFont="1" applyFill="1" applyBorder="1" applyAlignment="1" applyProtection="1">
      <alignment vertical="center"/>
      <protection hidden="1"/>
    </xf>
    <xf numFmtId="165" fontId="60" fillId="28" borderId="56" xfId="5" applyNumberFormat="1" applyFont="1" applyFill="1" applyBorder="1" applyAlignment="1" applyProtection="1">
      <alignment horizontal="center" vertical="center"/>
      <protection hidden="1"/>
    </xf>
    <xf numFmtId="166" fontId="66" fillId="28" borderId="33" xfId="5" applyNumberFormat="1" applyFont="1" applyFill="1" applyBorder="1" applyAlignment="1" applyProtection="1">
      <alignment vertical="center"/>
      <protection hidden="1"/>
    </xf>
    <xf numFmtId="165" fontId="5" fillId="28" borderId="21" xfId="0" applyNumberFormat="1" applyFont="1" applyFill="1" applyBorder="1" applyAlignment="1" applyProtection="1">
      <alignment horizontal="center" vertical="center"/>
      <protection hidden="1"/>
    </xf>
    <xf numFmtId="0" fontId="26" fillId="0" borderId="42" xfId="0" applyFont="1" applyFill="1" applyBorder="1" applyAlignment="1" applyProtection="1">
      <alignment horizontal="left" vertical="center" indent="1"/>
      <protection locked="0"/>
    </xf>
    <xf numFmtId="166" fontId="47" fillId="27" borderId="33" xfId="5" applyNumberFormat="1" applyFont="1" applyFill="1" applyBorder="1" applyAlignment="1" applyProtection="1">
      <alignment vertical="center"/>
      <protection hidden="1"/>
    </xf>
    <xf numFmtId="0" fontId="27" fillId="27" borderId="54" xfId="9" applyFont="1" applyFill="1" applyBorder="1" applyAlignment="1" applyProtection="1">
      <alignment horizontal="left" vertical="center" indent="1"/>
      <protection locked="0"/>
    </xf>
    <xf numFmtId="166" fontId="47" fillId="27" borderId="102" xfId="5" applyNumberFormat="1" applyFont="1" applyFill="1" applyBorder="1" applyAlignment="1" applyProtection="1">
      <alignment vertical="center"/>
      <protection hidden="1"/>
    </xf>
    <xf numFmtId="166" fontId="61" fillId="27" borderId="54" xfId="5" applyNumberFormat="1" applyFont="1" applyFill="1" applyBorder="1" applyAlignment="1" applyProtection="1">
      <alignment vertical="center"/>
      <protection hidden="1"/>
    </xf>
    <xf numFmtId="165" fontId="5" fillId="27" borderId="20" xfId="0" applyNumberFormat="1" applyFont="1" applyFill="1" applyBorder="1" applyAlignment="1" applyProtection="1">
      <alignment horizontal="center" vertical="center"/>
      <protection hidden="1"/>
    </xf>
    <xf numFmtId="0" fontId="27" fillId="28" borderId="44" xfId="9" applyFont="1" applyFill="1" applyBorder="1" applyAlignment="1" applyProtection="1">
      <alignment horizontal="left" vertical="center" indent="1"/>
      <protection locked="0"/>
    </xf>
    <xf numFmtId="166" fontId="61" fillId="28" borderId="44" xfId="5" applyNumberFormat="1" applyFont="1" applyFill="1" applyBorder="1" applyAlignment="1" applyProtection="1">
      <alignment vertical="center"/>
      <protection hidden="1"/>
    </xf>
    <xf numFmtId="166" fontId="47" fillId="27" borderId="80" xfId="5" applyNumberFormat="1" applyFont="1" applyFill="1" applyBorder="1" applyAlignment="1" applyProtection="1">
      <alignment vertical="center"/>
      <protection hidden="1"/>
    </xf>
    <xf numFmtId="164" fontId="45" fillId="27" borderId="44" xfId="0" applyNumberFormat="1" applyFont="1" applyFill="1" applyBorder="1" applyAlignment="1" applyProtection="1">
      <alignment horizontal="right" vertical="center"/>
      <protection locked="0"/>
    </xf>
    <xf numFmtId="164" fontId="32" fillId="27" borderId="7" xfId="0" applyNumberFormat="1" applyFont="1" applyFill="1" applyBorder="1" applyAlignment="1" applyProtection="1">
      <alignment horizontal="center" vertical="center"/>
      <protection locked="0"/>
    </xf>
    <xf numFmtId="164" fontId="14" fillId="27" borderId="81" xfId="0" applyNumberFormat="1" applyFont="1" applyFill="1" applyBorder="1" applyAlignment="1" applyProtection="1">
      <alignment vertical="center"/>
      <protection locked="0"/>
    </xf>
    <xf numFmtId="0" fontId="108" fillId="14" borderId="39" xfId="0" applyFont="1" applyFill="1" applyBorder="1" applyAlignment="1" applyProtection="1">
      <alignment horizontal="left" vertical="center" indent="1"/>
      <protection locked="0"/>
    </xf>
    <xf numFmtId="0" fontId="108" fillId="0" borderId="4" xfId="0" applyFont="1" applyBorder="1" applyAlignment="1" applyProtection="1">
      <alignment horizontal="left" vertical="center" indent="1"/>
      <protection locked="0"/>
    </xf>
    <xf numFmtId="0" fontId="108" fillId="0" borderId="85" xfId="0" applyFont="1" applyBorder="1" applyAlignment="1" applyProtection="1">
      <alignment horizontal="left" vertical="center" indent="1"/>
      <protection locked="0"/>
    </xf>
    <xf numFmtId="0" fontId="12" fillId="13" borderId="127" xfId="0" applyFont="1" applyFill="1" applyBorder="1" applyAlignment="1" applyProtection="1">
      <alignment horizontal="center" vertical="center" wrapText="1"/>
      <protection hidden="1"/>
    </xf>
    <xf numFmtId="0" fontId="12" fillId="13" borderId="65" xfId="0" applyFont="1" applyFill="1" applyBorder="1" applyAlignment="1" applyProtection="1">
      <alignment horizontal="center" vertical="center"/>
      <protection hidden="1"/>
    </xf>
    <xf numFmtId="165" fontId="65" fillId="14" borderId="18" xfId="0" applyNumberFormat="1" applyFont="1" applyFill="1" applyBorder="1" applyAlignment="1" applyProtection="1">
      <alignment horizontal="center" vertical="center"/>
      <protection hidden="1"/>
    </xf>
    <xf numFmtId="165" fontId="65" fillId="14" borderId="38" xfId="0" applyNumberFormat="1" applyFont="1" applyFill="1" applyBorder="1" applyAlignment="1" applyProtection="1">
      <alignment horizontal="center" vertical="center"/>
      <protection hidden="1"/>
    </xf>
    <xf numFmtId="164" fontId="30" fillId="17" borderId="30" xfId="4" applyNumberFormat="1" applyFont="1" applyFill="1" applyBorder="1" applyAlignment="1" applyProtection="1">
      <alignment horizontal="center" vertical="center" wrapText="1"/>
      <protection hidden="1"/>
    </xf>
    <xf numFmtId="164" fontId="30" fillId="17" borderId="27" xfId="4" applyNumberFormat="1" applyFont="1" applyFill="1" applyBorder="1" applyAlignment="1" applyProtection="1">
      <alignment horizontal="center" vertical="center"/>
      <protection hidden="1"/>
    </xf>
    <xf numFmtId="164" fontId="30" fillId="17" borderId="5" xfId="3" applyNumberFormat="1" applyFont="1" applyFill="1" applyBorder="1" applyAlignment="1" applyProtection="1">
      <alignment horizontal="center" vertical="center" wrapText="1"/>
      <protection hidden="1"/>
    </xf>
    <xf numFmtId="164" fontId="30" fillId="17" borderId="90" xfId="3" applyNumberFormat="1" applyFont="1" applyFill="1" applyBorder="1" applyAlignment="1" applyProtection="1">
      <alignment horizontal="center" vertical="center"/>
      <protection hidden="1"/>
    </xf>
    <xf numFmtId="164" fontId="30" fillId="17" borderId="53" xfId="3" applyNumberFormat="1" applyFont="1" applyFill="1" applyBorder="1" applyAlignment="1" applyProtection="1">
      <alignment horizontal="center" vertical="center"/>
      <protection hidden="1"/>
    </xf>
    <xf numFmtId="164" fontId="30" fillId="17" borderId="105" xfId="3" applyNumberFormat="1" applyFont="1" applyFill="1" applyBorder="1" applyAlignment="1" applyProtection="1">
      <alignment horizontal="center" vertical="center"/>
      <protection hidden="1"/>
    </xf>
    <xf numFmtId="0" fontId="36" fillId="0" borderId="31" xfId="0" applyFont="1" applyBorder="1" applyAlignment="1" applyProtection="1">
      <alignment horizontal="left" vertical="center"/>
      <protection hidden="1"/>
    </xf>
    <xf numFmtId="0" fontId="36" fillId="0" borderId="0" xfId="0" applyFont="1" applyAlignment="1" applyProtection="1">
      <alignment horizontal="left" vertical="center"/>
      <protection hidden="1"/>
    </xf>
    <xf numFmtId="0" fontId="26" fillId="15" borderId="103" xfId="0" applyFont="1" applyFill="1" applyBorder="1" applyAlignment="1" applyProtection="1">
      <alignment horizontal="left" vertical="center" indent="1"/>
      <protection hidden="1"/>
    </xf>
    <xf numFmtId="0" fontId="26" fillId="15" borderId="104" xfId="0" applyFont="1" applyFill="1" applyBorder="1" applyAlignment="1" applyProtection="1">
      <alignment horizontal="left" vertical="center" indent="1"/>
      <protection hidden="1"/>
    </xf>
    <xf numFmtId="164" fontId="19" fillId="13" borderId="30" xfId="4" applyNumberFormat="1" applyFont="1" applyFill="1" applyBorder="1" applyAlignment="1" applyProtection="1">
      <alignment horizontal="center" vertical="center" wrapText="1"/>
      <protection hidden="1"/>
    </xf>
    <xf numFmtId="164" fontId="19" fillId="13" borderId="27" xfId="4" applyNumberFormat="1" applyFont="1" applyFill="1" applyBorder="1" applyAlignment="1" applyProtection="1">
      <alignment horizontal="center" vertical="center"/>
      <protection hidden="1"/>
    </xf>
    <xf numFmtId="164" fontId="19" fillId="13" borderId="5" xfId="3" applyNumberFormat="1" applyFont="1" applyFill="1" applyBorder="1" applyAlignment="1" applyProtection="1">
      <alignment horizontal="center" vertical="center" wrapText="1"/>
      <protection hidden="1"/>
    </xf>
    <xf numFmtId="164" fontId="19" fillId="13" borderId="90" xfId="3" applyNumberFormat="1" applyFont="1" applyFill="1" applyBorder="1" applyAlignment="1" applyProtection="1">
      <alignment horizontal="center" vertical="center"/>
      <protection hidden="1"/>
    </xf>
    <xf numFmtId="164" fontId="19" fillId="13" borderId="53" xfId="3" applyNumberFormat="1" applyFont="1" applyFill="1" applyBorder="1" applyAlignment="1" applyProtection="1">
      <alignment horizontal="center" vertical="center"/>
      <protection hidden="1"/>
    </xf>
    <xf numFmtId="164" fontId="19" fillId="13" borderId="105" xfId="3" applyNumberFormat="1" applyFont="1" applyFill="1" applyBorder="1" applyAlignment="1" applyProtection="1">
      <alignment horizontal="center" vertical="center"/>
      <protection hidden="1"/>
    </xf>
    <xf numFmtId="0" fontId="89" fillId="17" borderId="61" xfId="7" applyNumberFormat="1" applyFont="1" applyFill="1" applyBorder="1" applyAlignment="1" applyProtection="1">
      <alignment horizontal="center" vertical="center"/>
      <protection locked="0"/>
    </xf>
    <xf numFmtId="0" fontId="89" fillId="17" borderId="90" xfId="7" applyNumberFormat="1" applyFont="1" applyFill="1" applyBorder="1" applyAlignment="1" applyProtection="1">
      <alignment horizontal="center" vertical="center"/>
      <protection locked="0"/>
    </xf>
    <xf numFmtId="0" fontId="28" fillId="14" borderId="44" xfId="0" applyFont="1" applyFill="1" applyBorder="1" applyAlignment="1" applyProtection="1">
      <alignment horizontal="left" vertical="center" indent="1"/>
      <protection hidden="1"/>
    </xf>
    <xf numFmtId="0" fontId="0" fillId="0" borderId="7" xfId="0" applyBorder="1" applyAlignment="1" applyProtection="1">
      <alignment horizontal="left" vertical="center" indent="1"/>
      <protection hidden="1"/>
    </xf>
    <xf numFmtId="0" fontId="90" fillId="13" borderId="136" xfId="0" applyNumberFormat="1" applyFont="1" applyFill="1" applyBorder="1" applyAlignment="1" applyProtection="1">
      <alignment horizontal="center" vertical="center"/>
      <protection locked="0"/>
    </xf>
    <xf numFmtId="0" fontId="90" fillId="13" borderId="128" xfId="0" applyNumberFormat="1" applyFont="1" applyFill="1" applyBorder="1" applyAlignment="1" applyProtection="1">
      <alignment horizontal="center" vertical="center"/>
      <protection locked="0"/>
    </xf>
    <xf numFmtId="0" fontId="28" fillId="15" borderId="103" xfId="0" applyFont="1" applyFill="1" applyBorder="1" applyAlignment="1" applyProtection="1">
      <alignment horizontal="left" vertical="center" indent="1"/>
      <protection hidden="1"/>
    </xf>
    <xf numFmtId="0" fontId="0" fillId="0" borderId="104" xfId="0" applyBorder="1" applyAlignment="1" applyProtection="1">
      <alignment horizontal="left" vertical="center" indent="1"/>
      <protection hidden="1"/>
    </xf>
    <xf numFmtId="0" fontId="0" fillId="0" borderId="183" xfId="0" applyBorder="1" applyAlignment="1" applyProtection="1">
      <alignment horizontal="left" vertical="center" indent="1"/>
      <protection hidden="1"/>
    </xf>
    <xf numFmtId="0" fontId="26" fillId="0" borderId="170" xfId="0" applyFont="1" applyBorder="1" applyAlignment="1" applyProtection="1">
      <alignment horizontal="left" vertical="center" indent="1"/>
      <protection hidden="1"/>
    </xf>
    <xf numFmtId="0" fontId="0" fillId="0" borderId="178" xfId="0" applyBorder="1" applyAlignment="1" applyProtection="1">
      <alignment horizontal="left" vertical="center" indent="1"/>
      <protection hidden="1"/>
    </xf>
    <xf numFmtId="0" fontId="0" fillId="0" borderId="184" xfId="0" applyBorder="1" applyAlignment="1" applyProtection="1">
      <alignment horizontal="left" vertical="center" indent="1"/>
      <protection hidden="1"/>
    </xf>
    <xf numFmtId="0" fontId="26" fillId="0" borderId="44" xfId="0" applyFont="1" applyBorder="1" applyAlignment="1" applyProtection="1">
      <alignment horizontal="left" vertical="center" indent="1"/>
      <protection hidden="1"/>
    </xf>
    <xf numFmtId="0" fontId="0" fillId="0" borderId="163" xfId="0" applyBorder="1" applyAlignment="1" applyProtection="1">
      <alignment horizontal="left" vertical="center" indent="1"/>
      <protection hidden="1"/>
    </xf>
    <xf numFmtId="0" fontId="54" fillId="0" borderId="44" xfId="0" quotePrefix="1" applyFont="1" applyBorder="1" applyAlignment="1" applyProtection="1">
      <alignment horizontal="left" vertical="center" indent="1"/>
      <protection hidden="1"/>
    </xf>
    <xf numFmtId="0" fontId="54" fillId="0" borderId="113" xfId="0" quotePrefix="1" applyFont="1" applyBorder="1" applyAlignment="1" applyProtection="1">
      <alignment horizontal="left" vertical="center" indent="1"/>
      <protection hidden="1"/>
    </xf>
    <xf numFmtId="0" fontId="0" fillId="0" borderId="12" xfId="0" applyBorder="1" applyAlignment="1" applyProtection="1">
      <alignment horizontal="left" vertical="center" indent="1"/>
      <protection hidden="1"/>
    </xf>
    <xf numFmtId="0" fontId="0" fillId="0" borderId="162" xfId="0" applyBorder="1" applyAlignment="1" applyProtection="1">
      <alignment horizontal="left" vertical="center" indent="1"/>
      <protection hidden="1"/>
    </xf>
    <xf numFmtId="0" fontId="26" fillId="0" borderId="170" xfId="0" applyFont="1" applyFill="1" applyBorder="1" applyAlignment="1" applyProtection="1">
      <alignment horizontal="left" vertical="center" indent="1"/>
      <protection hidden="1"/>
    </xf>
    <xf numFmtId="0" fontId="26" fillId="0" borderId="57" xfId="0" applyFont="1" applyFill="1" applyBorder="1" applyAlignment="1" applyProtection="1">
      <alignment horizontal="left" vertical="center" indent="1"/>
      <protection hidden="1"/>
    </xf>
    <xf numFmtId="0" fontId="0" fillId="0" borderId="69" xfId="0" applyBorder="1" applyAlignment="1" applyProtection="1">
      <alignment horizontal="left" vertical="center" indent="1"/>
      <protection hidden="1"/>
    </xf>
    <xf numFmtId="0" fontId="0" fillId="0" borderId="185" xfId="0" applyBorder="1" applyAlignment="1" applyProtection="1">
      <alignment horizontal="left" vertical="center" indent="1"/>
      <protection hidden="1"/>
    </xf>
    <xf numFmtId="0" fontId="85" fillId="0" borderId="53" xfId="0" applyFont="1" applyBorder="1" applyAlignment="1" applyProtection="1">
      <alignment vertical="center"/>
      <protection hidden="1"/>
    </xf>
    <xf numFmtId="0" fontId="0" fillId="0" borderId="53" xfId="0" applyBorder="1" applyAlignment="1" applyProtection="1">
      <protection hidden="1"/>
    </xf>
    <xf numFmtId="0" fontId="26" fillId="0" borderId="44" xfId="0" applyFont="1" applyFill="1" applyBorder="1" applyAlignment="1" applyProtection="1">
      <alignment horizontal="left" vertical="center" indent="1"/>
      <protection hidden="1"/>
    </xf>
    <xf numFmtId="0" fontId="0" fillId="0" borderId="7" xfId="0" applyFill="1" applyBorder="1" applyAlignment="1" applyProtection="1">
      <alignment horizontal="left" vertical="center" indent="1"/>
      <protection hidden="1"/>
    </xf>
    <xf numFmtId="0" fontId="0" fillId="0" borderId="163" xfId="0" applyFill="1" applyBorder="1" applyAlignment="1" applyProtection="1">
      <alignment horizontal="left" vertical="center" indent="1"/>
      <protection hidden="1"/>
    </xf>
    <xf numFmtId="0" fontId="87" fillId="0" borderId="13" xfId="0" applyFont="1" applyBorder="1" applyAlignment="1" applyProtection="1">
      <alignment vertical="center"/>
      <protection hidden="1"/>
    </xf>
    <xf numFmtId="0" fontId="86" fillId="0" borderId="13" xfId="0" applyFont="1" applyBorder="1" applyAlignment="1" applyProtection="1">
      <protection hidden="1"/>
    </xf>
    <xf numFmtId="0" fontId="87" fillId="0" borderId="0" xfId="0" applyFont="1" applyBorder="1" applyAlignment="1" applyProtection="1">
      <alignment vertical="center"/>
      <protection hidden="1"/>
    </xf>
    <xf numFmtId="0" fontId="86" fillId="0" borderId="0" xfId="0" applyFont="1" applyBorder="1" applyAlignment="1" applyProtection="1">
      <protection hidden="1"/>
    </xf>
    <xf numFmtId="0" fontId="0" fillId="15" borderId="104" xfId="0" applyFill="1" applyBorder="1" applyAlignment="1" applyProtection="1">
      <alignment horizontal="left" vertical="center" indent="1"/>
      <protection hidden="1"/>
    </xf>
    <xf numFmtId="0" fontId="26" fillId="0" borderId="63" xfId="0" applyFont="1" applyFill="1" applyBorder="1" applyAlignment="1" applyProtection="1">
      <alignment horizontal="left" vertical="center" indent="1"/>
      <protection hidden="1"/>
    </xf>
    <xf numFmtId="0" fontId="0" fillId="0" borderId="156" xfId="0" applyFill="1" applyBorder="1" applyAlignment="1" applyProtection="1">
      <alignment horizontal="left" vertical="center" indent="1"/>
      <protection hidden="1"/>
    </xf>
    <xf numFmtId="0" fontId="0" fillId="0" borderId="187" xfId="0" applyFill="1" applyBorder="1" applyAlignment="1" applyProtection="1">
      <alignment horizontal="left" vertical="center" indent="1"/>
      <protection hidden="1"/>
    </xf>
    <xf numFmtId="0" fontId="85" fillId="0" borderId="104" xfId="0" applyFont="1" applyBorder="1" applyAlignment="1" applyProtection="1">
      <alignment vertical="center"/>
      <protection hidden="1"/>
    </xf>
    <xf numFmtId="0" fontId="0" fillId="0" borderId="104" xfId="0" applyBorder="1" applyAlignment="1" applyProtection="1">
      <protection hidden="1"/>
    </xf>
    <xf numFmtId="0" fontId="85" fillId="0" borderId="4" xfId="0" applyFont="1" applyBorder="1" applyAlignment="1" applyProtection="1">
      <alignment vertical="center"/>
      <protection hidden="1"/>
    </xf>
    <xf numFmtId="0" fontId="0" fillId="0" borderId="4" xfId="0" applyBorder="1" applyAlignment="1" applyProtection="1">
      <protection hidden="1"/>
    </xf>
    <xf numFmtId="0" fontId="26" fillId="0" borderId="61" xfId="0" applyFont="1" applyFill="1" applyBorder="1" applyAlignment="1" applyProtection="1">
      <alignment horizontal="left" vertical="center" indent="1"/>
      <protection hidden="1"/>
    </xf>
    <xf numFmtId="0" fontId="0" fillId="0" borderId="5" xfId="0" applyFill="1" applyBorder="1" applyAlignment="1" applyProtection="1">
      <alignment horizontal="left" vertical="center" indent="1"/>
      <protection hidden="1"/>
    </xf>
    <xf numFmtId="0" fontId="0" fillId="0" borderId="186" xfId="0" applyFill="1" applyBorder="1" applyAlignment="1" applyProtection="1">
      <alignment horizontal="left" vertical="center" indent="1"/>
      <protection hidden="1"/>
    </xf>
    <xf numFmtId="166" fontId="60" fillId="0" borderId="0" xfId="6" applyNumberFormat="1" applyFont="1" applyFill="1" applyBorder="1" applyAlignment="1" applyProtection="1">
      <alignment wrapText="1"/>
      <protection locked="0" hidden="1"/>
    </xf>
    <xf numFmtId="0" fontId="59" fillId="0" borderId="0" xfId="0" applyFont="1" applyBorder="1" applyAlignment="1" applyProtection="1">
      <alignment wrapText="1"/>
      <protection hidden="1"/>
    </xf>
    <xf numFmtId="0" fontId="26" fillId="15" borderId="95" xfId="0" applyFont="1" applyFill="1" applyBorder="1" applyAlignment="1" applyProtection="1">
      <alignment horizontal="left" vertical="center" indent="1"/>
      <protection hidden="1"/>
    </xf>
    <xf numFmtId="0" fontId="0" fillId="15" borderId="3" xfId="0" applyFill="1" applyBorder="1" applyAlignment="1" applyProtection="1">
      <alignment horizontal="left" vertical="center" indent="1"/>
      <protection hidden="1"/>
    </xf>
    <xf numFmtId="166" fontId="60" fillId="0" borderId="0" xfId="6" applyNumberFormat="1" applyFont="1" applyFill="1" applyBorder="1" applyAlignment="1" applyProtection="1">
      <alignment horizontal="left" wrapText="1"/>
      <protection hidden="1"/>
    </xf>
    <xf numFmtId="0" fontId="26" fillId="14" borderId="39" xfId="0" applyFont="1" applyFill="1" applyBorder="1" applyAlignment="1" applyProtection="1">
      <alignment horizontal="left" vertical="center" indent="1"/>
      <protection hidden="1"/>
    </xf>
    <xf numFmtId="0" fontId="26" fillId="14" borderId="4" xfId="0" applyFont="1" applyFill="1" applyBorder="1" applyAlignment="1" applyProtection="1">
      <alignment horizontal="left" vertical="center" indent="1"/>
      <protection hidden="1"/>
    </xf>
    <xf numFmtId="0" fontId="26" fillId="14" borderId="225" xfId="0" applyFont="1" applyFill="1" applyBorder="1" applyAlignment="1" applyProtection="1">
      <alignment horizontal="left" vertical="center" indent="1"/>
      <protection hidden="1"/>
    </xf>
    <xf numFmtId="0" fontId="29" fillId="14" borderId="77" xfId="6" applyFont="1" applyFill="1" applyBorder="1" applyAlignment="1" applyProtection="1">
      <alignment horizontal="left" vertical="center" indent="1"/>
      <protection locked="0"/>
    </xf>
    <xf numFmtId="0" fontId="29" fillId="14" borderId="76" xfId="6" applyFont="1" applyFill="1" applyBorder="1" applyAlignment="1" applyProtection="1">
      <alignment horizontal="left" vertical="center" indent="1"/>
      <protection locked="0"/>
    </xf>
    <xf numFmtId="0" fontId="85" fillId="0" borderId="71" xfId="0" applyFont="1" applyBorder="1" applyAlignment="1" applyProtection="1">
      <alignment vertical="center"/>
      <protection hidden="1"/>
    </xf>
    <xf numFmtId="0" fontId="0" fillId="0" borderId="71" xfId="0" applyBorder="1" applyAlignment="1" applyProtection="1">
      <protection hidden="1"/>
    </xf>
    <xf numFmtId="0" fontId="28" fillId="14" borderId="129" xfId="0" applyFont="1" applyFill="1" applyBorder="1" applyAlignment="1" applyProtection="1">
      <alignment horizontal="center" vertical="center"/>
      <protection hidden="1"/>
    </xf>
    <xf numFmtId="0" fontId="28" fillId="14" borderId="183" xfId="0" applyFont="1" applyFill="1" applyBorder="1" applyAlignment="1" applyProtection="1">
      <alignment horizontal="center" vertical="center"/>
      <protection hidden="1"/>
    </xf>
    <xf numFmtId="0" fontId="11" fillId="0" borderId="41" xfId="0" applyFont="1" applyBorder="1" applyAlignment="1" applyProtection="1">
      <alignment horizontal="center" vertical="center"/>
      <protection locked="0"/>
    </xf>
    <xf numFmtId="0" fontId="11" fillId="0" borderId="163" xfId="0" applyFont="1" applyBorder="1" applyAlignment="1" applyProtection="1">
      <alignment horizontal="center" vertical="center"/>
      <protection locked="0"/>
    </xf>
    <xf numFmtId="0" fontId="11" fillId="0" borderId="101" xfId="0" applyFont="1" applyBorder="1" applyAlignment="1" applyProtection="1">
      <alignment horizontal="center" vertical="center"/>
      <protection locked="0"/>
    </xf>
    <xf numFmtId="0" fontId="11" fillId="0" borderId="185" xfId="0" applyFont="1" applyBorder="1" applyAlignment="1" applyProtection="1">
      <alignment horizontal="center" vertical="center"/>
      <protection locked="0"/>
    </xf>
    <xf numFmtId="0" fontId="108" fillId="14" borderId="39" xfId="0" applyFont="1" applyFill="1" applyBorder="1" applyAlignment="1" applyProtection="1">
      <alignment horizontal="left" vertical="center" indent="1"/>
      <protection hidden="1"/>
    </xf>
    <xf numFmtId="0" fontId="0" fillId="0" borderId="85" xfId="0" applyBorder="1" applyAlignment="1">
      <alignment horizontal="left" vertical="center" indent="1"/>
    </xf>
    <xf numFmtId="0" fontId="92" fillId="13" borderId="31" xfId="0" applyFont="1" applyFill="1" applyBorder="1" applyAlignment="1" applyProtection="1">
      <alignment horizontal="center" vertical="center"/>
      <protection hidden="1"/>
    </xf>
    <xf numFmtId="0" fontId="92" fillId="13" borderId="0" xfId="0" applyFont="1" applyFill="1" applyBorder="1" applyAlignment="1" applyProtection="1">
      <alignment horizontal="center" vertical="center"/>
      <protection hidden="1"/>
    </xf>
    <xf numFmtId="0" fontId="92" fillId="13" borderId="8" xfId="0" applyFont="1" applyFill="1" applyBorder="1" applyAlignment="1" applyProtection="1">
      <alignment horizontal="center" vertical="center"/>
      <protection hidden="1"/>
    </xf>
    <xf numFmtId="0" fontId="19" fillId="13" borderId="218" xfId="0" applyFont="1" applyFill="1" applyBorder="1" applyAlignment="1" applyProtection="1">
      <alignment horizontal="center" vertical="center" textRotation="90" wrapText="1"/>
      <protection hidden="1"/>
    </xf>
    <xf numFmtId="0" fontId="19" fillId="13" borderId="219" xfId="0" applyFont="1" applyFill="1" applyBorder="1" applyAlignment="1" applyProtection="1">
      <alignment horizontal="center" vertical="center" textRotation="90" wrapText="1"/>
      <protection hidden="1"/>
    </xf>
    <xf numFmtId="0" fontId="19" fillId="13" borderId="142" xfId="0" applyFont="1" applyFill="1" applyBorder="1" applyAlignment="1" applyProtection="1">
      <alignment horizontal="center" vertical="center" textRotation="90" wrapText="1"/>
      <protection hidden="1"/>
    </xf>
    <xf numFmtId="0" fontId="19" fillId="13" borderId="187" xfId="0" applyFont="1" applyFill="1" applyBorder="1" applyAlignment="1" applyProtection="1">
      <alignment horizontal="center" vertical="center" textRotation="90" wrapText="1"/>
      <protection hidden="1"/>
    </xf>
    <xf numFmtId="0" fontId="11" fillId="0" borderId="220" xfId="0" applyFont="1" applyBorder="1" applyAlignment="1" applyProtection="1">
      <alignment horizontal="center" vertical="center"/>
      <protection locked="0"/>
    </xf>
    <xf numFmtId="0" fontId="11" fillId="0" borderId="221" xfId="0" applyFont="1" applyBorder="1" applyAlignment="1" applyProtection="1">
      <alignment horizontal="center" vertical="center"/>
      <protection locked="0"/>
    </xf>
    <xf numFmtId="0" fontId="95" fillId="13" borderId="208" xfId="0" applyFont="1" applyFill="1" applyBorder="1" applyAlignment="1" applyProtection="1">
      <alignment horizontal="center" vertical="center" wrapText="1"/>
      <protection hidden="1"/>
    </xf>
    <xf numFmtId="0" fontId="95" fillId="13" borderId="209" xfId="0" applyFont="1" applyFill="1" applyBorder="1" applyAlignment="1" applyProtection="1">
      <alignment horizontal="center" vertical="center"/>
      <protection hidden="1"/>
    </xf>
    <xf numFmtId="0" fontId="95" fillId="13" borderId="210" xfId="0" applyFont="1" applyFill="1" applyBorder="1" applyAlignment="1" applyProtection="1">
      <alignment horizontal="right" vertical="center"/>
      <protection hidden="1"/>
    </xf>
    <xf numFmtId="0" fontId="95" fillId="13" borderId="189" xfId="0" applyFont="1" applyFill="1" applyBorder="1" applyAlignment="1" applyProtection="1">
      <alignment horizontal="right" vertical="center"/>
      <protection hidden="1"/>
    </xf>
    <xf numFmtId="0" fontId="95" fillId="13" borderId="198" xfId="0" applyFont="1" applyFill="1" applyBorder="1" applyAlignment="1" applyProtection="1">
      <alignment horizontal="center" vertical="center"/>
      <protection hidden="1"/>
    </xf>
    <xf numFmtId="0" fontId="95" fillId="13" borderId="189" xfId="0" applyFont="1" applyFill="1" applyBorder="1" applyAlignment="1" applyProtection="1">
      <alignment horizontal="center" vertical="center"/>
      <protection hidden="1"/>
    </xf>
    <xf numFmtId="0" fontId="95" fillId="13" borderId="188" xfId="0" applyFont="1" applyFill="1" applyBorder="1" applyAlignment="1" applyProtection="1">
      <alignment horizontal="center" vertical="center"/>
      <protection hidden="1"/>
    </xf>
    <xf numFmtId="0" fontId="19" fillId="13" borderId="203" xfId="0" applyFont="1" applyFill="1" applyBorder="1" applyAlignment="1" applyProtection="1">
      <alignment horizontal="center" vertical="center" wrapText="1"/>
      <protection hidden="1"/>
    </xf>
    <xf numFmtId="0" fontId="19" fillId="13" borderId="204" xfId="0" applyFont="1" applyFill="1" applyBorder="1" applyAlignment="1" applyProtection="1">
      <alignment horizontal="center" vertical="center" wrapText="1"/>
      <protection hidden="1"/>
    </xf>
    <xf numFmtId="0" fontId="19" fillId="13" borderId="205" xfId="0" applyFont="1" applyFill="1" applyBorder="1" applyAlignment="1" applyProtection="1">
      <alignment horizontal="center" vertical="center"/>
      <protection hidden="1"/>
    </xf>
    <xf numFmtId="0" fontId="19" fillId="13" borderId="139" xfId="0" applyFont="1" applyFill="1" applyBorder="1" applyAlignment="1" applyProtection="1">
      <alignment horizontal="center" vertical="center"/>
      <protection hidden="1"/>
    </xf>
    <xf numFmtId="0" fontId="108" fillId="0" borderId="4" xfId="0" applyFont="1" applyBorder="1" applyAlignment="1" applyProtection="1">
      <alignment horizontal="left" vertical="center" indent="1"/>
      <protection hidden="1"/>
    </xf>
    <xf numFmtId="0" fontId="0" fillId="0" borderId="85" xfId="0" applyBorder="1" applyAlignment="1">
      <alignment horizontal="left" indent="1"/>
    </xf>
    <xf numFmtId="0" fontId="119" fillId="13" borderId="61" xfId="0" applyFont="1" applyFill="1" applyBorder="1" applyAlignment="1" applyProtection="1">
      <alignment horizontal="center" vertical="center" wrapText="1"/>
      <protection hidden="1"/>
    </xf>
    <xf numFmtId="0" fontId="119" fillId="13" borderId="5" xfId="0" applyFont="1" applyFill="1" applyBorder="1" applyAlignment="1" applyProtection="1">
      <alignment horizontal="center" vertical="center"/>
      <protection hidden="1"/>
    </xf>
    <xf numFmtId="0" fontId="119" fillId="13" borderId="90" xfId="0" applyFont="1" applyFill="1" applyBorder="1" applyAlignment="1" applyProtection="1">
      <alignment horizontal="center" vertical="center"/>
      <protection hidden="1"/>
    </xf>
    <xf numFmtId="0" fontId="119" fillId="13" borderId="63" xfId="0" applyFont="1" applyFill="1" applyBorder="1" applyAlignment="1" applyProtection="1">
      <alignment horizontal="center" vertical="center"/>
      <protection hidden="1"/>
    </xf>
    <xf numFmtId="0" fontId="119" fillId="13" borderId="156" xfId="0" applyFont="1" applyFill="1" applyBorder="1" applyAlignment="1" applyProtection="1">
      <alignment horizontal="center" vertical="center"/>
      <protection hidden="1"/>
    </xf>
    <xf numFmtId="0" fontId="119" fillId="13" borderId="231" xfId="0" applyFont="1" applyFill="1" applyBorder="1" applyAlignment="1" applyProtection="1">
      <alignment horizontal="center" vertical="center"/>
      <protection hidden="1"/>
    </xf>
    <xf numFmtId="0" fontId="27" fillId="0" borderId="0" xfId="0" applyFont="1" applyBorder="1" applyAlignment="1" applyProtection="1">
      <alignment vertical="center"/>
      <protection hidden="1"/>
    </xf>
    <xf numFmtId="0" fontId="26" fillId="0" borderId="0" xfId="0" applyFont="1" applyBorder="1" applyAlignment="1" applyProtection="1">
      <alignment vertical="center"/>
      <protection hidden="1"/>
    </xf>
    <xf numFmtId="0" fontId="50" fillId="13" borderId="61" xfId="0" applyFont="1" applyFill="1" applyBorder="1" applyAlignment="1" applyProtection="1">
      <alignment horizontal="center" vertical="center"/>
      <protection hidden="1"/>
    </xf>
    <xf numFmtId="0" fontId="50" fillId="13" borderId="5" xfId="0" applyFont="1" applyFill="1" applyBorder="1" applyAlignment="1" applyProtection="1">
      <alignment horizontal="center" vertical="center"/>
      <protection hidden="1"/>
    </xf>
    <xf numFmtId="0" fontId="50" fillId="13" borderId="90" xfId="0" applyFont="1" applyFill="1" applyBorder="1" applyAlignment="1" applyProtection="1">
      <alignment horizontal="center" vertical="center"/>
      <protection hidden="1"/>
    </xf>
    <xf numFmtId="0" fontId="22" fillId="13" borderId="40" xfId="0" applyFont="1" applyFill="1" applyBorder="1" applyAlignment="1" applyProtection="1">
      <alignment horizontal="center" vertical="center"/>
      <protection hidden="1"/>
    </xf>
    <xf numFmtId="0" fontId="22" fillId="13" borderId="53" xfId="0" applyFont="1" applyFill="1" applyBorder="1" applyAlignment="1" applyProtection="1">
      <alignment horizontal="center" vertical="center"/>
      <protection hidden="1"/>
    </xf>
    <xf numFmtId="0" fontId="22" fillId="13" borderId="105" xfId="0" applyFont="1" applyFill="1" applyBorder="1" applyAlignment="1" applyProtection="1">
      <alignment horizontal="center" vertical="center"/>
      <protection hidden="1"/>
    </xf>
    <xf numFmtId="0" fontId="26" fillId="12" borderId="61" xfId="0" applyFont="1" applyFill="1" applyBorder="1" applyAlignment="1" applyProtection="1">
      <alignment horizontal="center" vertical="center"/>
      <protection hidden="1"/>
    </xf>
    <xf numFmtId="0" fontId="26" fillId="12" borderId="31" xfId="0" applyFont="1" applyFill="1" applyBorder="1" applyAlignment="1" applyProtection="1">
      <alignment horizontal="center" vertical="center"/>
      <protection hidden="1"/>
    </xf>
    <xf numFmtId="0" fontId="26" fillId="12" borderId="40" xfId="0" applyFont="1" applyFill="1" applyBorder="1" applyAlignment="1" applyProtection="1">
      <alignment horizontal="center" vertical="center"/>
      <protection hidden="1"/>
    </xf>
    <xf numFmtId="0" fontId="26" fillId="12" borderId="152" xfId="0" applyFont="1" applyFill="1" applyBorder="1" applyAlignment="1" applyProtection="1">
      <alignment horizontal="center" vertical="center"/>
      <protection hidden="1"/>
    </xf>
    <xf numFmtId="0" fontId="26" fillId="12" borderId="186" xfId="0" applyFont="1" applyFill="1" applyBorder="1" applyAlignment="1" applyProtection="1">
      <alignment horizontal="center" vertical="center"/>
      <protection hidden="1"/>
    </xf>
    <xf numFmtId="0" fontId="26" fillId="12" borderId="232" xfId="0" applyFont="1" applyFill="1" applyBorder="1" applyAlignment="1" applyProtection="1">
      <alignment horizontal="center" vertical="center"/>
      <protection hidden="1"/>
    </xf>
    <xf numFmtId="0" fontId="26" fillId="12" borderId="233" xfId="0" applyFont="1" applyFill="1" applyBorder="1" applyAlignment="1" applyProtection="1">
      <alignment horizontal="center" vertical="center"/>
      <protection hidden="1"/>
    </xf>
    <xf numFmtId="0" fontId="26" fillId="12" borderId="90" xfId="0" applyFont="1" applyFill="1" applyBorder="1" applyAlignment="1" applyProtection="1">
      <alignment horizontal="center" vertical="center" wrapText="1"/>
      <protection hidden="1"/>
    </xf>
    <xf numFmtId="0" fontId="26" fillId="12" borderId="8" xfId="0" applyFont="1" applyFill="1" applyBorder="1" applyAlignment="1" applyProtection="1">
      <alignment horizontal="center" vertical="center" wrapText="1"/>
      <protection hidden="1"/>
    </xf>
    <xf numFmtId="0" fontId="26" fillId="12" borderId="105" xfId="0" applyFont="1" applyFill="1" applyBorder="1" applyAlignment="1" applyProtection="1">
      <alignment horizontal="center" vertical="center" wrapText="1"/>
      <protection hidden="1"/>
    </xf>
    <xf numFmtId="171" fontId="26" fillId="12" borderId="220" xfId="0" applyNumberFormat="1" applyFont="1" applyFill="1" applyBorder="1" applyAlignment="1">
      <alignment horizontal="center" vertical="center"/>
    </xf>
    <xf numFmtId="171" fontId="26" fillId="12" borderId="221" xfId="0" applyNumberFormat="1" applyFont="1" applyFill="1" applyBorder="1" applyAlignment="1">
      <alignment horizontal="center" vertical="center"/>
    </xf>
    <xf numFmtId="0" fontId="26" fillId="0" borderId="31" xfId="0" applyNumberFormat="1" applyFont="1" applyBorder="1" applyAlignment="1" applyProtection="1">
      <alignment horizontal="left" vertical="center" indent="1"/>
      <protection hidden="1"/>
    </xf>
    <xf numFmtId="0" fontId="0" fillId="0" borderId="0" xfId="0" applyBorder="1" applyAlignment="1">
      <alignment horizontal="left" vertical="center" indent="1"/>
    </xf>
    <xf numFmtId="171" fontId="26" fillId="12" borderId="47" xfId="0" applyNumberFormat="1" applyFont="1" applyFill="1" applyBorder="1" applyAlignment="1">
      <alignment horizontal="center" vertical="center" wrapText="1"/>
    </xf>
    <xf numFmtId="171" fontId="26" fillId="12" borderId="126" xfId="0" applyNumberFormat="1" applyFont="1" applyFill="1" applyBorder="1" applyAlignment="1">
      <alignment horizontal="center" vertical="center"/>
    </xf>
    <xf numFmtId="0" fontId="28" fillId="15" borderId="59" xfId="0" applyFont="1" applyFill="1" applyBorder="1" applyAlignment="1" applyProtection="1">
      <alignment vertical="center"/>
      <protection locked="0"/>
    </xf>
    <xf numFmtId="0" fontId="28" fillId="15" borderId="11" xfId="0" applyFont="1" applyFill="1" applyBorder="1" applyAlignment="1" applyProtection="1">
      <alignment vertical="center"/>
      <protection locked="0"/>
    </xf>
    <xf numFmtId="0" fontId="28" fillId="15" borderId="113" xfId="0" applyFont="1" applyFill="1" applyBorder="1" applyAlignment="1" applyProtection="1">
      <alignment vertical="center"/>
      <protection locked="0"/>
    </xf>
    <xf numFmtId="0" fontId="28" fillId="15" borderId="12" xfId="0" applyFont="1" applyFill="1" applyBorder="1" applyAlignment="1" applyProtection="1">
      <alignment vertical="center"/>
      <protection locked="0"/>
    </xf>
    <xf numFmtId="0" fontId="21" fillId="0" borderId="0" xfId="0" applyFont="1" applyAlignment="1" applyProtection="1">
      <alignment horizontal="left" vertical="center" wrapText="1" indent="1"/>
      <protection locked="0"/>
    </xf>
    <xf numFmtId="0" fontId="11" fillId="0" borderId="54" xfId="0" applyFont="1" applyBorder="1" applyAlignment="1" applyProtection="1">
      <alignment vertical="center"/>
      <protection locked="0"/>
    </xf>
    <xf numFmtId="0" fontId="0" fillId="0" borderId="16" xfId="0" applyBorder="1" applyAlignment="1"/>
    <xf numFmtId="0" fontId="28" fillId="28" borderId="103" xfId="0" quotePrefix="1" applyFont="1" applyFill="1" applyBorder="1" applyAlignment="1" applyProtection="1">
      <alignment vertical="center"/>
      <protection locked="0"/>
    </xf>
    <xf numFmtId="0" fontId="0" fillId="28" borderId="104" xfId="0" applyFill="1" applyBorder="1" applyAlignment="1"/>
    <xf numFmtId="0" fontId="21" fillId="0" borderId="61"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10" fontId="28" fillId="0" borderId="87" xfId="0" applyNumberFormat="1" applyFont="1" applyBorder="1" applyAlignment="1" applyProtection="1">
      <alignment horizontal="center" vertical="center"/>
      <protection hidden="1"/>
    </xf>
    <xf numFmtId="10" fontId="28" fillId="0" borderId="83" xfId="0" applyNumberFormat="1" applyFont="1" applyBorder="1" applyAlignment="1" applyProtection="1">
      <alignment horizontal="center" vertical="center"/>
      <protection hidden="1"/>
    </xf>
    <xf numFmtId="0" fontId="27" fillId="0" borderId="99" xfId="0" applyFont="1" applyFill="1" applyBorder="1" applyAlignment="1" applyProtection="1">
      <alignment horizontal="left" vertical="center" wrapText="1"/>
      <protection locked="0"/>
    </xf>
    <xf numFmtId="0" fontId="27" fillId="0" borderId="31" xfId="0" applyFont="1" applyFill="1" applyBorder="1" applyAlignment="1" applyProtection="1">
      <alignment horizontal="left" vertical="center" wrapText="1"/>
      <protection locked="0"/>
    </xf>
    <xf numFmtId="0" fontId="27" fillId="0" borderId="63" xfId="0" applyFont="1" applyFill="1" applyBorder="1" applyAlignment="1" applyProtection="1">
      <alignment horizontal="left" vertical="center" wrapText="1"/>
      <protection locked="0"/>
    </xf>
    <xf numFmtId="0" fontId="105" fillId="0" borderId="191" xfId="0" applyFont="1" applyFill="1" applyBorder="1" applyAlignment="1" applyProtection="1">
      <alignment horizontal="left" vertical="center"/>
      <protection locked="0"/>
    </xf>
    <xf numFmtId="0" fontId="105" fillId="0" borderId="212" xfId="0" applyFont="1" applyFill="1" applyBorder="1" applyAlignment="1" applyProtection="1">
      <alignment horizontal="left" vertical="center"/>
      <protection locked="0"/>
    </xf>
    <xf numFmtId="177" fontId="11" fillId="0" borderId="52" xfId="0" applyNumberFormat="1" applyFont="1" applyBorder="1" applyAlignment="1" applyProtection="1">
      <alignment horizontal="center" vertical="center"/>
      <protection locked="0"/>
    </xf>
    <xf numFmtId="177" fontId="11" fillId="0" borderId="216" xfId="0" applyNumberFormat="1" applyFont="1" applyBorder="1" applyAlignment="1" applyProtection="1">
      <alignment horizontal="center" vertical="center"/>
      <protection locked="0"/>
    </xf>
    <xf numFmtId="0" fontId="6" fillId="13" borderId="39" xfId="0" applyFont="1" applyFill="1" applyBorder="1" applyAlignment="1" applyProtection="1">
      <alignment horizontal="center" vertical="center"/>
      <protection locked="0"/>
    </xf>
    <xf numFmtId="0" fontId="6" fillId="13" borderId="85" xfId="0" applyFont="1" applyFill="1" applyBorder="1" applyAlignment="1" applyProtection="1">
      <alignment horizontal="center" vertical="center"/>
      <protection locked="0"/>
    </xf>
    <xf numFmtId="0" fontId="6" fillId="13" borderId="4" xfId="0" applyFont="1" applyFill="1" applyBorder="1" applyAlignment="1" applyProtection="1">
      <alignment horizontal="center" vertical="center"/>
      <protection locked="0"/>
    </xf>
    <xf numFmtId="0" fontId="11" fillId="14" borderId="170" xfId="0" applyFont="1" applyFill="1" applyBorder="1" applyAlignment="1" applyProtection="1">
      <alignment vertical="center"/>
      <protection locked="0"/>
    </xf>
    <xf numFmtId="0" fontId="1" fillId="0" borderId="178" xfId="0" applyFont="1" applyBorder="1" applyAlignment="1"/>
    <xf numFmtId="0" fontId="11" fillId="0" borderId="59" xfId="0" applyFont="1" applyBorder="1" applyAlignment="1" applyProtection="1">
      <alignment vertical="center"/>
      <protection locked="0"/>
    </xf>
    <xf numFmtId="0" fontId="0" fillId="0" borderId="11" xfId="0" applyBorder="1" applyAlignment="1"/>
    <xf numFmtId="0" fontId="11" fillId="0" borderId="44" xfId="0" applyFont="1" applyBorder="1" applyAlignment="1" applyProtection="1">
      <alignment vertical="center"/>
      <protection locked="0"/>
    </xf>
    <xf numFmtId="0" fontId="0" fillId="0" borderId="7" xfId="0" applyBorder="1" applyAlignment="1" applyProtection="1">
      <protection locked="0"/>
    </xf>
    <xf numFmtId="164" fontId="45" fillId="27" borderId="44" xfId="0" applyNumberFormat="1" applyFont="1" applyFill="1" applyBorder="1" applyAlignment="1" applyProtection="1">
      <alignment horizontal="center" vertical="center"/>
      <protection locked="0"/>
    </xf>
    <xf numFmtId="164" fontId="45" fillId="27" borderId="7" xfId="0" applyNumberFormat="1" applyFont="1" applyFill="1" applyBorder="1" applyAlignment="1" applyProtection="1">
      <alignment horizontal="center" vertical="center"/>
      <protection locked="0"/>
    </xf>
    <xf numFmtId="164" fontId="45" fillId="27" borderId="81" xfId="0" applyNumberFormat="1" applyFont="1" applyFill="1" applyBorder="1" applyAlignment="1" applyProtection="1">
      <alignment horizontal="center" vertical="center"/>
      <protection locked="0"/>
    </xf>
    <xf numFmtId="165" fontId="65" fillId="14" borderId="18" xfId="0" applyNumberFormat="1" applyFont="1" applyFill="1" applyBorder="1" applyAlignment="1" applyProtection="1">
      <alignment horizontal="center" vertical="center"/>
      <protection locked="0"/>
    </xf>
    <xf numFmtId="165" fontId="65" fillId="14" borderId="38" xfId="0" applyNumberFormat="1" applyFont="1" applyFill="1" applyBorder="1" applyAlignment="1" applyProtection="1">
      <alignment horizontal="center" vertical="center"/>
      <protection locked="0"/>
    </xf>
    <xf numFmtId="164" fontId="19" fillId="13" borderId="61" xfId="4" applyNumberFormat="1" applyFont="1" applyFill="1" applyBorder="1" applyAlignment="1" applyProtection="1">
      <alignment horizontal="center" vertical="center" wrapText="1"/>
      <protection locked="0"/>
    </xf>
    <xf numFmtId="164" fontId="19" fillId="13" borderId="5" xfId="4" applyNumberFormat="1" applyFont="1" applyFill="1" applyBorder="1" applyAlignment="1" applyProtection="1">
      <alignment horizontal="center" vertical="center" wrapText="1"/>
      <protection locked="0"/>
    </xf>
    <xf numFmtId="164" fontId="19" fillId="13" borderId="90" xfId="4" applyNumberFormat="1" applyFont="1" applyFill="1" applyBorder="1" applyAlignment="1" applyProtection="1">
      <alignment horizontal="center" vertical="center" wrapText="1"/>
      <protection locked="0"/>
    </xf>
    <xf numFmtId="164" fontId="19" fillId="13" borderId="132" xfId="3" applyNumberFormat="1" applyFont="1" applyFill="1" applyBorder="1" applyAlignment="1" applyProtection="1">
      <alignment horizontal="center" vertical="center"/>
      <protection locked="0"/>
    </xf>
    <xf numFmtId="164" fontId="19" fillId="13" borderId="124" xfId="3" applyNumberFormat="1" applyFont="1" applyFill="1" applyBorder="1" applyAlignment="1" applyProtection="1">
      <alignment horizontal="center" vertical="center"/>
      <protection locked="0"/>
    </xf>
    <xf numFmtId="164" fontId="30" fillId="17" borderId="61" xfId="4" applyNumberFormat="1" applyFont="1" applyFill="1" applyBorder="1" applyAlignment="1" applyProtection="1">
      <alignment horizontal="center" vertical="center" wrapText="1"/>
      <protection locked="0"/>
    </xf>
    <xf numFmtId="164" fontId="30" fillId="17" borderId="5" xfId="4" applyNumberFormat="1" applyFont="1" applyFill="1" applyBorder="1" applyAlignment="1" applyProtection="1">
      <alignment horizontal="center" vertical="center" wrapText="1"/>
      <protection locked="0"/>
    </xf>
    <xf numFmtId="164" fontId="30" fillId="17" borderId="90" xfId="4" applyNumberFormat="1" applyFont="1" applyFill="1" applyBorder="1" applyAlignment="1" applyProtection="1">
      <alignment horizontal="center" vertical="center" wrapText="1"/>
      <protection locked="0"/>
    </xf>
    <xf numFmtId="164" fontId="30" fillId="17" borderId="132" xfId="3" applyNumberFormat="1" applyFont="1" applyFill="1" applyBorder="1" applyAlignment="1" applyProtection="1">
      <alignment horizontal="center" vertical="center"/>
      <protection locked="0"/>
    </xf>
    <xf numFmtId="164" fontId="30" fillId="17" borderId="124" xfId="3" applyNumberFormat="1" applyFont="1" applyFill="1" applyBorder="1" applyAlignment="1" applyProtection="1">
      <alignment horizontal="center" vertical="center"/>
      <protection locked="0"/>
    </xf>
    <xf numFmtId="164" fontId="4" fillId="14" borderId="39" xfId="0" applyNumberFormat="1" applyFont="1" applyFill="1" applyBorder="1" applyAlignment="1" applyProtection="1">
      <alignment horizontal="center" vertical="center"/>
      <protection locked="0"/>
    </xf>
    <xf numFmtId="164" fontId="4" fillId="14" borderId="4" xfId="0" applyNumberFormat="1" applyFont="1" applyFill="1" applyBorder="1" applyAlignment="1" applyProtection="1">
      <alignment horizontal="center" vertical="center"/>
      <protection locked="0"/>
    </xf>
    <xf numFmtId="164" fontId="4" fillId="14" borderId="85"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indent="1"/>
      <protection locked="0"/>
    </xf>
    <xf numFmtId="0" fontId="0" fillId="0" borderId="0" xfId="0" applyFill="1" applyBorder="1" applyAlignment="1">
      <alignment horizontal="left" vertical="center" indent="1"/>
    </xf>
    <xf numFmtId="164" fontId="67" fillId="28" borderId="44" xfId="3" applyNumberFormat="1" applyFont="1" applyFill="1" applyBorder="1" applyAlignment="1" applyProtection="1">
      <alignment horizontal="center" vertical="center" wrapText="1"/>
      <protection locked="0"/>
    </xf>
    <xf numFmtId="164" fontId="67" fillId="28" borderId="7" xfId="3" applyNumberFormat="1" applyFont="1" applyFill="1" applyBorder="1" applyAlignment="1" applyProtection="1">
      <alignment horizontal="center" vertical="center" wrapText="1"/>
      <protection locked="0"/>
    </xf>
    <xf numFmtId="164" fontId="67" fillId="28" borderId="81" xfId="3" applyNumberFormat="1" applyFont="1" applyFill="1" applyBorder="1" applyAlignment="1" applyProtection="1">
      <alignment horizontal="center" vertical="center" wrapText="1"/>
      <protection locked="0"/>
    </xf>
    <xf numFmtId="164" fontId="45" fillId="27" borderId="54" xfId="0" applyNumberFormat="1" applyFont="1" applyFill="1" applyBorder="1" applyAlignment="1" applyProtection="1">
      <alignment horizontal="center" vertical="center"/>
      <protection locked="0"/>
    </xf>
    <xf numFmtId="164" fontId="45" fillId="27" borderId="16" xfId="0" applyNumberFormat="1" applyFont="1" applyFill="1" applyBorder="1" applyAlignment="1" applyProtection="1">
      <alignment horizontal="center" vertical="center"/>
      <protection locked="0"/>
    </xf>
    <xf numFmtId="164" fontId="45" fillId="27" borderId="98" xfId="0" applyNumberFormat="1" applyFont="1" applyFill="1" applyBorder="1" applyAlignment="1" applyProtection="1">
      <alignment horizontal="center" vertical="center"/>
      <protection locked="0"/>
    </xf>
    <xf numFmtId="165" fontId="67" fillId="28" borderId="44" xfId="3" applyNumberFormat="1" applyFont="1" applyFill="1" applyBorder="1" applyAlignment="1" applyProtection="1">
      <alignment horizontal="center" vertical="center"/>
      <protection hidden="1"/>
    </xf>
    <xf numFmtId="165" fontId="67" fillId="28" borderId="7" xfId="3" applyNumberFormat="1" applyFont="1" applyFill="1" applyBorder="1" applyAlignment="1" applyProtection="1">
      <alignment horizontal="center" vertical="center"/>
      <protection hidden="1"/>
    </xf>
    <xf numFmtId="165" fontId="67" fillId="28" borderId="81" xfId="3" applyNumberFormat="1" applyFont="1" applyFill="1" applyBorder="1" applyAlignment="1" applyProtection="1">
      <alignment horizontal="center" vertical="center"/>
      <protection hidden="1"/>
    </xf>
    <xf numFmtId="17" fontId="19" fillId="10" borderId="39" xfId="0" applyNumberFormat="1" applyFont="1" applyFill="1" applyBorder="1" applyAlignment="1" applyProtection="1">
      <alignment horizontal="center" vertical="center"/>
      <protection hidden="1"/>
    </xf>
    <xf numFmtId="17" fontId="19" fillId="10" borderId="85" xfId="0" applyNumberFormat="1" applyFont="1" applyFill="1" applyBorder="1" applyAlignment="1" applyProtection="1">
      <alignment horizontal="center" vertical="center"/>
      <protection hidden="1"/>
    </xf>
    <xf numFmtId="166" fontId="73" fillId="13" borderId="39" xfId="0" applyNumberFormat="1" applyFont="1" applyFill="1" applyBorder="1" applyAlignment="1" applyProtection="1">
      <alignment horizontal="center" vertical="center"/>
      <protection hidden="1"/>
    </xf>
    <xf numFmtId="166" fontId="73" fillId="13" borderId="4" xfId="0" applyNumberFormat="1" applyFont="1" applyFill="1" applyBorder="1" applyAlignment="1" applyProtection="1">
      <alignment horizontal="center" vertical="center"/>
      <protection hidden="1"/>
    </xf>
    <xf numFmtId="166" fontId="73" fillId="13" borderId="85" xfId="0" applyNumberFormat="1" applyFont="1" applyFill="1" applyBorder="1" applyAlignment="1" applyProtection="1">
      <alignment horizontal="center" vertical="center"/>
      <protection hidden="1"/>
    </xf>
    <xf numFmtId="0" fontId="73" fillId="13" borderId="4" xfId="0" applyFont="1" applyFill="1" applyBorder="1" applyAlignment="1" applyProtection="1">
      <alignment horizontal="center" vertical="center"/>
      <protection hidden="1"/>
    </xf>
    <xf numFmtId="0" fontId="73" fillId="13" borderId="85" xfId="0" applyFont="1" applyFill="1" applyBorder="1" applyAlignment="1" applyProtection="1">
      <alignment horizontal="center" vertical="center"/>
      <protection hidden="1"/>
    </xf>
    <xf numFmtId="0" fontId="108" fillId="14" borderId="4" xfId="0" applyFont="1" applyFill="1" applyBorder="1" applyAlignment="1" applyProtection="1">
      <alignment horizontal="left" vertical="center" indent="1"/>
      <protection hidden="1"/>
    </xf>
    <xf numFmtId="0" fontId="108" fillId="14" borderId="85" xfId="0" applyFont="1" applyFill="1" applyBorder="1" applyAlignment="1" applyProtection="1">
      <alignment horizontal="left" vertical="center" indent="1"/>
      <protection hidden="1"/>
    </xf>
    <xf numFmtId="0" fontId="18" fillId="10" borderId="61" xfId="0" applyFont="1" applyFill="1" applyBorder="1" applyAlignment="1" applyProtection="1">
      <alignment horizontal="center" vertical="center"/>
      <protection hidden="1"/>
    </xf>
    <xf numFmtId="0" fontId="18" fillId="10" borderId="5" xfId="0" applyFont="1" applyFill="1" applyBorder="1" applyAlignment="1" applyProtection="1">
      <alignment horizontal="center" vertical="center"/>
      <protection hidden="1"/>
    </xf>
    <xf numFmtId="0" fontId="18" fillId="10" borderId="90" xfId="0" applyFont="1" applyFill="1" applyBorder="1" applyAlignment="1" applyProtection="1">
      <alignment horizontal="center" vertical="center"/>
      <protection hidden="1"/>
    </xf>
    <xf numFmtId="0" fontId="18" fillId="10" borderId="35" xfId="0" applyFont="1" applyFill="1" applyBorder="1" applyAlignment="1" applyProtection="1">
      <alignment horizontal="center" vertical="center"/>
      <protection hidden="1"/>
    </xf>
    <xf numFmtId="0" fontId="18" fillId="10" borderId="106" xfId="0" applyFont="1" applyFill="1" applyBorder="1" applyAlignment="1" applyProtection="1">
      <alignment horizontal="center" vertical="center"/>
      <protection hidden="1"/>
    </xf>
    <xf numFmtId="0" fontId="18" fillId="10" borderId="103" xfId="0" applyFont="1" applyFill="1" applyBorder="1" applyAlignment="1" applyProtection="1">
      <alignment horizontal="center" vertical="center"/>
      <protection hidden="1"/>
    </xf>
    <xf numFmtId="0" fontId="18" fillId="10" borderId="104" xfId="0" applyFont="1" applyFill="1" applyBorder="1" applyAlignment="1" applyProtection="1">
      <alignment horizontal="center" vertical="center"/>
      <protection hidden="1"/>
    </xf>
    <xf numFmtId="0" fontId="46" fillId="19" borderId="9" xfId="0" applyFont="1" applyFill="1" applyBorder="1" applyAlignment="1" applyProtection="1">
      <alignment horizontal="center" vertical="center" wrapText="1"/>
      <protection hidden="1"/>
    </xf>
    <xf numFmtId="0" fontId="46" fillId="19" borderId="8" xfId="0" applyFont="1" applyFill="1" applyBorder="1" applyAlignment="1" applyProtection="1">
      <alignment horizontal="center" vertical="center" wrapText="1"/>
      <protection hidden="1"/>
    </xf>
    <xf numFmtId="0" fontId="24" fillId="13" borderId="30" xfId="0" applyFont="1" applyFill="1" applyBorder="1" applyAlignment="1" applyProtection="1">
      <alignment horizontal="center" vertical="center"/>
      <protection hidden="1"/>
    </xf>
    <xf numFmtId="0" fontId="24" fillId="13" borderId="27" xfId="0" applyFont="1" applyFill="1" applyBorder="1" applyAlignment="1" applyProtection="1">
      <alignment horizontal="center" vertical="center"/>
      <protection hidden="1"/>
    </xf>
    <xf numFmtId="0" fontId="46" fillId="19" borderId="137" xfId="0" applyFont="1" applyFill="1" applyBorder="1" applyAlignment="1" applyProtection="1">
      <alignment horizontal="center" vertical="center" wrapText="1"/>
      <protection hidden="1"/>
    </xf>
    <xf numFmtId="0" fontId="46" fillId="19" borderId="138" xfId="0" applyFont="1" applyFill="1" applyBorder="1" applyAlignment="1" applyProtection="1">
      <alignment horizontal="center" vertical="center" wrapText="1"/>
      <protection hidden="1"/>
    </xf>
    <xf numFmtId="0" fontId="18" fillId="13" borderId="72" xfId="0" applyFont="1" applyFill="1" applyBorder="1" applyAlignment="1" applyProtection="1">
      <alignment horizontal="center" vertical="center" wrapText="1"/>
      <protection hidden="1"/>
    </xf>
    <xf numFmtId="0" fontId="18" fillId="13" borderId="71" xfId="0" applyFont="1" applyFill="1" applyBorder="1" applyAlignment="1" applyProtection="1">
      <alignment horizontal="center" vertical="center" wrapText="1"/>
      <protection hidden="1"/>
    </xf>
    <xf numFmtId="0" fontId="18" fillId="13" borderId="74" xfId="0" applyFont="1" applyFill="1" applyBorder="1" applyAlignment="1" applyProtection="1">
      <alignment horizontal="center" vertical="center" wrapText="1"/>
      <protection hidden="1"/>
    </xf>
    <xf numFmtId="0" fontId="18" fillId="13" borderId="40" xfId="0" applyFont="1" applyFill="1" applyBorder="1" applyAlignment="1" applyProtection="1">
      <alignment horizontal="center" vertical="center" wrapText="1"/>
      <protection hidden="1"/>
    </xf>
    <xf numFmtId="0" fontId="18" fillId="13" borderId="146" xfId="0" applyFont="1" applyFill="1" applyBorder="1" applyAlignment="1" applyProtection="1">
      <alignment horizontal="center" vertical="center" wrapText="1"/>
      <protection hidden="1"/>
    </xf>
    <xf numFmtId="167" fontId="19" fillId="24" borderId="154" xfId="2" applyNumberFormat="1" applyFont="1" applyFill="1" applyBorder="1" applyAlignment="1" applyProtection="1">
      <alignment horizontal="center" vertical="center" wrapText="1"/>
      <protection hidden="1"/>
    </xf>
    <xf numFmtId="167" fontId="19" fillId="24" borderId="155" xfId="2" applyNumberFormat="1" applyFont="1" applyFill="1" applyBorder="1" applyAlignment="1" applyProtection="1">
      <alignment horizontal="center" vertical="center" wrapText="1"/>
      <protection hidden="1"/>
    </xf>
    <xf numFmtId="164" fontId="30" fillId="17" borderId="140" xfId="3" applyNumberFormat="1" applyFont="1" applyFill="1" applyBorder="1" applyAlignment="1" applyProtection="1">
      <alignment horizontal="center" vertical="center"/>
      <protection locked="0"/>
    </xf>
    <xf numFmtId="164" fontId="30" fillId="17" borderId="166" xfId="3" applyNumberFormat="1" applyFont="1" applyFill="1" applyBorder="1" applyAlignment="1" applyProtection="1">
      <alignment horizontal="center" vertical="center"/>
      <protection locked="0"/>
    </xf>
    <xf numFmtId="164" fontId="30" fillId="17" borderId="122" xfId="4" applyNumberFormat="1" applyFont="1" applyFill="1" applyBorder="1" applyAlignment="1" applyProtection="1">
      <alignment horizontal="center" vertical="center" wrapText="1"/>
      <protection locked="0"/>
    </xf>
    <xf numFmtId="164" fontId="30" fillId="17" borderId="123" xfId="4" applyNumberFormat="1" applyFont="1" applyFill="1" applyBorder="1" applyAlignment="1" applyProtection="1">
      <alignment horizontal="center" vertical="center" wrapText="1"/>
      <protection locked="0"/>
    </xf>
    <xf numFmtId="167" fontId="6" fillId="19" borderId="5" xfId="0" applyNumberFormat="1" applyFont="1" applyFill="1" applyBorder="1" applyAlignment="1" applyProtection="1">
      <alignment horizontal="center" vertical="center" wrapText="1"/>
      <protection hidden="1"/>
    </xf>
    <xf numFmtId="167" fontId="6" fillId="19" borderId="53" xfId="0" applyNumberFormat="1" applyFont="1" applyFill="1" applyBorder="1" applyAlignment="1" applyProtection="1">
      <alignment horizontal="center" vertical="center"/>
      <protection hidden="1"/>
    </xf>
    <xf numFmtId="167" fontId="6" fillId="19" borderId="152" xfId="0" applyNumberFormat="1" applyFont="1" applyFill="1" applyBorder="1" applyAlignment="1" applyProtection="1">
      <alignment horizontal="center" vertical="center" wrapText="1"/>
      <protection hidden="1"/>
    </xf>
    <xf numFmtId="167" fontId="6" fillId="19" borderId="153" xfId="0" applyNumberFormat="1" applyFont="1" applyFill="1" applyBorder="1" applyAlignment="1" applyProtection="1">
      <alignment horizontal="center" vertical="center"/>
      <protection hidden="1"/>
    </xf>
    <xf numFmtId="167" fontId="19" fillId="24" borderId="122" xfId="2" applyNumberFormat="1" applyFont="1" applyFill="1" applyBorder="1" applyAlignment="1" applyProtection="1">
      <alignment horizontal="center" vertical="center"/>
      <protection hidden="1"/>
    </xf>
    <xf numFmtId="167" fontId="19" fillId="24" borderId="123" xfId="2" applyNumberFormat="1" applyFont="1" applyFill="1" applyBorder="1" applyAlignment="1" applyProtection="1">
      <alignment horizontal="center" vertical="center"/>
      <protection hidden="1"/>
    </xf>
    <xf numFmtId="167" fontId="19" fillId="19" borderId="48" xfId="1" applyNumberFormat="1" applyFont="1" applyFill="1" applyBorder="1" applyAlignment="1" applyProtection="1">
      <alignment horizontal="center" vertical="center"/>
      <protection hidden="1"/>
    </xf>
    <xf numFmtId="167" fontId="19" fillId="19" borderId="6" xfId="1" applyNumberFormat="1" applyFont="1" applyFill="1" applyBorder="1" applyAlignment="1" applyProtection="1">
      <alignment horizontal="center" vertical="center"/>
      <protection hidden="1"/>
    </xf>
    <xf numFmtId="167" fontId="19" fillId="19" borderId="120" xfId="1" applyNumberFormat="1" applyFont="1" applyFill="1" applyBorder="1" applyAlignment="1" applyProtection="1">
      <alignment horizontal="center" vertical="center"/>
      <protection hidden="1"/>
    </xf>
    <xf numFmtId="167" fontId="19" fillId="19" borderId="121" xfId="1" applyNumberFormat="1" applyFont="1" applyFill="1" applyBorder="1" applyAlignment="1" applyProtection="1">
      <alignment horizontal="center" vertical="center"/>
      <protection hidden="1"/>
    </xf>
    <xf numFmtId="167" fontId="19" fillId="19" borderId="5" xfId="1" applyNumberFormat="1" applyFont="1" applyFill="1" applyBorder="1" applyAlignment="1" applyProtection="1">
      <alignment horizontal="center" vertical="center"/>
      <protection hidden="1"/>
    </xf>
    <xf numFmtId="167" fontId="19" fillId="19" borderId="122" xfId="1" applyNumberFormat="1" applyFont="1" applyFill="1" applyBorder="1" applyAlignment="1" applyProtection="1">
      <alignment horizontal="center" vertical="center"/>
      <protection hidden="1"/>
    </xf>
    <xf numFmtId="0" fontId="114" fillId="14" borderId="39" xfId="0" applyFont="1" applyFill="1" applyBorder="1" applyAlignment="1" applyProtection="1">
      <alignment horizontal="left" vertical="center" indent="1"/>
      <protection hidden="1"/>
    </xf>
    <xf numFmtId="0" fontId="27" fillId="14" borderId="4" xfId="0" applyFont="1" applyFill="1" applyBorder="1" applyAlignment="1" applyProtection="1">
      <alignment horizontal="left" vertical="center" indent="1"/>
      <protection hidden="1"/>
    </xf>
    <xf numFmtId="0" fontId="27" fillId="14" borderId="85" xfId="0" applyFont="1" applyFill="1" applyBorder="1" applyAlignment="1" applyProtection="1">
      <alignment horizontal="left" vertical="center" indent="1"/>
      <protection hidden="1"/>
    </xf>
    <xf numFmtId="0" fontId="73" fillId="13" borderId="39" xfId="0" applyFont="1" applyFill="1" applyBorder="1" applyAlignment="1" applyProtection="1">
      <alignment horizontal="center" vertical="center"/>
      <protection hidden="1"/>
    </xf>
    <xf numFmtId="0" fontId="29" fillId="26" borderId="45" xfId="0" applyFont="1" applyFill="1" applyBorder="1" applyAlignment="1" applyProtection="1">
      <alignment vertical="center" wrapText="1"/>
      <protection hidden="1"/>
    </xf>
    <xf numFmtId="0" fontId="71" fillId="26" borderId="38" xfId="0" applyFont="1" applyFill="1" applyBorder="1" applyAlignment="1" applyProtection="1">
      <alignment vertical="center"/>
      <protection hidden="1"/>
    </xf>
    <xf numFmtId="0" fontId="29" fillId="26" borderId="45" xfId="0" applyFont="1" applyFill="1" applyBorder="1" applyAlignment="1" applyProtection="1">
      <alignment horizontal="left" vertical="center" wrapText="1"/>
      <protection hidden="1"/>
    </xf>
    <xf numFmtId="0" fontId="71" fillId="26" borderId="20" xfId="0" applyFont="1" applyFill="1" applyBorder="1" applyAlignment="1" applyProtection="1">
      <alignment horizontal="left" vertical="center"/>
      <protection hidden="1"/>
    </xf>
    <xf numFmtId="0" fontId="27" fillId="26" borderId="45" xfId="0" applyFont="1" applyFill="1" applyBorder="1" applyAlignment="1" applyProtection="1">
      <alignment horizontal="left" vertical="center" wrapText="1"/>
      <protection hidden="1"/>
    </xf>
    <xf numFmtId="0" fontId="3" fillId="26" borderId="20" xfId="0" applyFont="1" applyFill="1" applyBorder="1" applyAlignment="1" applyProtection="1">
      <alignment horizontal="left" vertical="center"/>
      <protection hidden="1"/>
    </xf>
    <xf numFmtId="0" fontId="29" fillId="26" borderId="168" xfId="0" applyFont="1" applyFill="1" applyBorder="1" applyAlignment="1" applyProtection="1">
      <alignment horizontal="left" vertical="center" wrapText="1"/>
      <protection hidden="1"/>
    </xf>
    <xf numFmtId="0" fontId="29" fillId="20" borderId="45" xfId="0" applyFont="1" applyFill="1" applyBorder="1" applyAlignment="1" applyProtection="1">
      <alignment horizontal="left" vertical="center" wrapText="1"/>
      <protection hidden="1"/>
    </xf>
    <xf numFmtId="0" fontId="71" fillId="0" borderId="20" xfId="0" applyFont="1" applyBorder="1" applyAlignment="1" applyProtection="1">
      <alignment horizontal="left" vertical="center"/>
      <protection hidden="1"/>
    </xf>
    <xf numFmtId="0" fontId="27" fillId="20" borderId="45" xfId="0" applyFont="1" applyFill="1" applyBorder="1" applyAlignment="1" applyProtection="1">
      <alignment horizontal="left" vertical="center" wrapText="1"/>
      <protection hidden="1"/>
    </xf>
    <xf numFmtId="0" fontId="3" fillId="0" borderId="20" xfId="0" applyFont="1" applyBorder="1" applyAlignment="1" applyProtection="1">
      <alignment horizontal="left" vertical="center"/>
      <protection hidden="1"/>
    </xf>
    <xf numFmtId="17" fontId="19" fillId="19" borderId="39" xfId="0" applyNumberFormat="1" applyFont="1" applyFill="1" applyBorder="1" applyAlignment="1" applyProtection="1">
      <alignment horizontal="center" vertical="center"/>
      <protection hidden="1"/>
    </xf>
    <xf numFmtId="17" fontId="19" fillId="19" borderId="4" xfId="0" applyNumberFormat="1" applyFont="1" applyFill="1" applyBorder="1" applyAlignment="1" applyProtection="1">
      <alignment horizontal="center" vertical="center"/>
      <protection hidden="1"/>
    </xf>
    <xf numFmtId="17" fontId="19" fillId="19" borderId="85" xfId="0" applyNumberFormat="1" applyFont="1" applyFill="1" applyBorder="1" applyAlignment="1" applyProtection="1">
      <alignment horizontal="center" vertical="center"/>
      <protection hidden="1"/>
    </xf>
    <xf numFmtId="17" fontId="19" fillId="10" borderId="40" xfId="0" applyNumberFormat="1" applyFont="1" applyFill="1" applyBorder="1" applyAlignment="1" applyProtection="1">
      <alignment horizontal="center" vertical="center"/>
      <protection hidden="1"/>
    </xf>
    <xf numFmtId="17" fontId="19" fillId="10" borderId="105" xfId="0" applyNumberFormat="1" applyFont="1" applyFill="1" applyBorder="1" applyAlignment="1" applyProtection="1">
      <alignment horizontal="center" vertical="center"/>
      <protection hidden="1"/>
    </xf>
    <xf numFmtId="17" fontId="19" fillId="25" borderId="39" xfId="0" applyNumberFormat="1" applyFont="1" applyFill="1" applyBorder="1" applyAlignment="1" applyProtection="1">
      <alignment horizontal="center" vertical="center"/>
      <protection hidden="1"/>
    </xf>
    <xf numFmtId="17" fontId="19" fillId="25" borderId="4" xfId="0" applyNumberFormat="1" applyFont="1" applyFill="1" applyBorder="1" applyAlignment="1" applyProtection="1">
      <alignment horizontal="center" vertical="center"/>
      <protection hidden="1"/>
    </xf>
    <xf numFmtId="17" fontId="19" fillId="25" borderId="85" xfId="0" applyNumberFormat="1" applyFont="1" applyFill="1" applyBorder="1" applyAlignment="1" applyProtection="1">
      <alignment horizontal="center" vertical="center"/>
      <protection hidden="1"/>
    </xf>
  </cellXfs>
  <cellStyles count="11">
    <cellStyle name="20 % - Accent1" xfId="1" builtinId="30"/>
    <cellStyle name="20 % - Accent2" xfId="2" builtinId="34"/>
    <cellStyle name="20 % - Accent5" xfId="9" builtinId="46"/>
    <cellStyle name="60 % - Accent1" xfId="3" builtinId="32"/>
    <cellStyle name="60 % - Accent2" xfId="4" builtinId="36"/>
    <cellStyle name="Accent1" xfId="5" builtinId="29"/>
    <cellStyle name="Accent2" xfId="6" builtinId="33"/>
    <cellStyle name="Accent5" xfId="7" builtinId="45"/>
    <cellStyle name="Milliers" xfId="10" builtinId="3"/>
    <cellStyle name="Normal" xfId="0" builtinId="0"/>
    <cellStyle name="Pourcentage" xfId="8" builtinId="5"/>
  </cellStyles>
  <dxfs count="1036">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color rgb="FFFF0000"/>
      </font>
    </dxf>
    <dxf>
      <font>
        <color rgb="FFFF0000"/>
      </font>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ill>
        <patternFill>
          <bgColor theme="9" tint="0.79998168889431442"/>
        </patternFill>
      </fill>
    </dxf>
    <dxf>
      <fill>
        <patternFill>
          <bgColor rgb="FFFFFF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b val="0"/>
        <i val="0"/>
        <strike val="0"/>
        <u val="none"/>
        <color rgb="FF0000FF"/>
      </font>
      <fill>
        <patternFill>
          <bgColor indexed="65"/>
        </patternFill>
      </fill>
    </dxf>
    <dxf>
      <font>
        <b val="0"/>
        <i val="0"/>
        <strike val="0"/>
        <u val="none"/>
        <color rgb="FFFF0000"/>
      </font>
      <fill>
        <patternFill>
          <bgColor indexed="65"/>
        </patternFill>
      </fill>
    </dxf>
    <dxf>
      <font>
        <b val="0"/>
        <i val="0"/>
        <strike val="0"/>
        <u val="none"/>
        <color rgb="FF00FF00"/>
      </font>
      <fill>
        <patternFill>
          <bgColor indexed="65"/>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theme="0"/>
      </font>
    </dxf>
    <dxf>
      <font>
        <color theme="0"/>
      </font>
    </dxf>
    <dxf>
      <font>
        <color theme="0"/>
      </font>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rgb="FFC00000"/>
      </font>
      <fill>
        <patternFill>
          <bgColor theme="9" tint="0.79998168889431442"/>
        </patternFill>
      </fill>
    </dxf>
    <dxf>
      <font>
        <color theme="0" tint="-0.14996795556505021"/>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tint="-0.14996795556505021"/>
      </font>
    </dxf>
    <dxf>
      <font>
        <color rgb="FFC00000"/>
      </font>
      <fill>
        <patternFill>
          <bgColor theme="9" tint="0.79998168889431442"/>
        </patternFill>
      </fill>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font>
    </dxf>
    <dxf>
      <font>
        <color theme="0" tint="-4.9989318521683403E-2"/>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rgb="FFC00000"/>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rgb="FFC00000"/>
      </font>
    </dxf>
    <dxf>
      <font>
        <color theme="0" tint="-0.14996795556505021"/>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rgb="FFC00000"/>
      </font>
    </dxf>
    <dxf>
      <font>
        <color theme="0" tint="-0.14996795556505021"/>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rgb="FFC00000"/>
      </font>
    </dxf>
    <dxf>
      <font>
        <color theme="0" tint="-0.14996795556505021"/>
        <name val="Cambria"/>
        <scheme val="none"/>
      </font>
    </dxf>
    <dxf>
      <font>
        <color theme="0"/>
        <name val="Cambria"/>
        <scheme val="none"/>
      </font>
    </dxf>
    <dxf>
      <font>
        <color theme="0" tint="-4.9989318521683403E-2"/>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rgb="FFC00000"/>
      </font>
    </dxf>
    <dxf>
      <font>
        <color rgb="FFC00000"/>
      </font>
    </dxf>
    <dxf>
      <font>
        <color rgb="FFFF0000"/>
      </font>
    </dxf>
    <dxf>
      <font>
        <color rgb="FFC00000"/>
      </font>
      <fill>
        <patternFill>
          <bgColor theme="9" tint="0.79998168889431442"/>
        </patternFill>
      </fill>
    </dxf>
    <dxf>
      <font>
        <color theme="0" tint="-0.14996795556505021"/>
      </font>
    </dxf>
    <dxf>
      <font>
        <color theme="0" tint="-0.14996795556505021"/>
      </font>
    </dxf>
    <dxf>
      <font>
        <color theme="0" tint="-4.9989318521683403E-2"/>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tint="-4.9989318521683403E-2"/>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ill>
        <patternFill>
          <bgColor rgb="FFFFFF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00000"/>
      </font>
      <fill>
        <patternFill>
          <bgColor theme="9" tint="0.79998168889431442"/>
        </patternFill>
      </fill>
    </dxf>
    <dxf>
      <font>
        <b val="0"/>
        <i val="0"/>
        <color rgb="FFC00000"/>
      </font>
      <fill>
        <patternFill patternType="solid">
          <bgColor theme="0" tint="-4.9989318521683403E-2"/>
        </patternFill>
      </fill>
    </dxf>
    <dxf>
      <font>
        <condense val="0"/>
        <extend val="0"/>
        <color indexed="9"/>
      </font>
    </dxf>
    <dxf>
      <font>
        <b val="0"/>
        <i val="0"/>
        <color rgb="FFC00000"/>
      </font>
      <fill>
        <patternFill patternType="solid">
          <bgColor theme="0" tint="-4.9989318521683403E-2"/>
        </patternFill>
      </fill>
    </dxf>
    <dxf>
      <font>
        <condense val="0"/>
        <extend val="0"/>
        <color indexed="9"/>
      </font>
    </dxf>
    <dxf>
      <fill>
        <patternFill>
          <bgColor rgb="FF993366"/>
        </patternFill>
      </fill>
    </dxf>
    <dxf>
      <font>
        <b val="0"/>
        <i val="0"/>
        <color rgb="FFC00000"/>
      </font>
      <fill>
        <patternFill patternType="solid">
          <bgColor theme="0" tint="-4.9989318521683403E-2"/>
        </patternFill>
      </fill>
    </dxf>
    <dxf>
      <font>
        <condense val="0"/>
        <extend val="0"/>
        <color indexed="9"/>
      </font>
    </dxf>
    <dxf>
      <font>
        <b val="0"/>
        <i val="0"/>
        <color rgb="FFC00000"/>
      </font>
      <fill>
        <patternFill patternType="solid">
          <bgColor theme="0" tint="-4.9989318521683403E-2"/>
        </patternFill>
      </fill>
    </dxf>
    <dxf>
      <font>
        <condense val="0"/>
        <extend val="0"/>
        <color indexed="9"/>
      </font>
    </dxf>
    <dxf>
      <fill>
        <patternFill>
          <bgColor rgb="FF993366"/>
        </patternFill>
      </fill>
    </dxf>
    <dxf>
      <fill>
        <patternFill>
          <bgColor rgb="FFFFFFCC"/>
        </patternFill>
      </fill>
    </dxf>
    <dxf>
      <font>
        <color rgb="FFFF0000"/>
      </font>
    </dxf>
    <dxf>
      <font>
        <b val="0"/>
        <i val="0"/>
        <color indexed="10"/>
      </font>
      <fill>
        <patternFill patternType="solid">
          <bgColor theme="0" tint="-0.14996795556505021"/>
        </patternFill>
      </fill>
    </dxf>
    <dxf>
      <font>
        <b val="0"/>
        <i val="0"/>
        <color indexed="10"/>
      </font>
      <fill>
        <patternFill patternType="solid">
          <bgColor theme="0" tint="-0.14996795556505021"/>
        </patternFill>
      </fill>
    </dxf>
    <dxf>
      <font>
        <b val="0"/>
        <i val="0"/>
        <color indexed="10"/>
      </font>
      <fill>
        <patternFill patternType="solid">
          <bgColor theme="0" tint="-0.14996795556505021"/>
        </patternFill>
      </fill>
    </dxf>
    <dxf>
      <font>
        <b val="0"/>
        <i val="0"/>
        <color rgb="FFC00000"/>
      </font>
      <fill>
        <patternFill patternType="solid">
          <bgColor theme="0" tint="-4.9989318521683403E-2"/>
        </patternFill>
      </fill>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10"/>
      </font>
    </dxf>
    <dxf>
      <font>
        <color rgb="FFC00000"/>
      </font>
      <fill>
        <patternFill>
          <bgColor theme="9" tint="0.79998168889431442"/>
        </patternFill>
      </fill>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9" tint="0.79998168889431442"/>
        </patternFill>
      </fill>
    </dxf>
    <dxf>
      <font>
        <color theme="0"/>
        <name val="Cambria"/>
        <scheme val="none"/>
      </font>
    </dxf>
    <dxf>
      <font>
        <color rgb="FFC00000"/>
      </font>
      <fill>
        <patternFill>
          <bgColor theme="9" tint="0.79998168889431442"/>
        </patternFill>
      </fill>
    </dxf>
    <dxf>
      <font>
        <color rgb="FFC00000"/>
      </font>
      <fill>
        <patternFill>
          <bgColor theme="9" tint="0.79998168889431442"/>
        </patternFill>
      </fill>
    </dxf>
    <dxf>
      <font>
        <color theme="0"/>
        <name val="Cambria"/>
        <scheme val="none"/>
      </font>
    </dxf>
    <dxf>
      <font>
        <color theme="0"/>
        <name val="Cambria"/>
        <scheme val="none"/>
      </font>
    </dxf>
    <dxf>
      <font>
        <b val="0"/>
        <i val="0"/>
        <color rgb="FFC00000"/>
      </font>
      <fill>
        <patternFill patternType="solid">
          <bgColor theme="0" tint="-4.9989318521683403E-2"/>
        </patternFill>
      </fill>
    </dxf>
    <dxf>
      <font>
        <condense val="0"/>
        <extend val="0"/>
        <color indexed="9"/>
      </font>
    </dxf>
    <dxf>
      <font>
        <b val="0"/>
        <i val="0"/>
        <color rgb="FFC00000"/>
      </font>
      <fill>
        <patternFill patternType="solid">
          <bgColor theme="0" tint="-4.9989318521683403E-2"/>
        </patternFill>
      </fill>
    </dxf>
    <dxf>
      <font>
        <condense val="0"/>
        <extend val="0"/>
        <color indexed="9"/>
      </font>
    </dxf>
    <dxf>
      <fill>
        <patternFill>
          <bgColor rgb="FF993366"/>
        </patternFill>
      </fill>
    </dxf>
    <dxf>
      <font>
        <b val="0"/>
        <i val="0"/>
        <color rgb="FFC00000"/>
      </font>
      <fill>
        <patternFill patternType="solid">
          <bgColor theme="0" tint="-4.9989318521683403E-2"/>
        </patternFill>
      </fill>
    </dxf>
    <dxf>
      <font>
        <condense val="0"/>
        <extend val="0"/>
        <color indexed="9"/>
      </font>
    </dxf>
    <dxf>
      <font>
        <b val="0"/>
        <i val="0"/>
        <color rgb="FFC00000"/>
      </font>
      <fill>
        <patternFill patternType="solid">
          <bgColor theme="0" tint="-4.9989318521683403E-2"/>
        </patternFill>
      </fill>
    </dxf>
    <dxf>
      <font>
        <condense val="0"/>
        <extend val="0"/>
        <color indexed="9"/>
      </font>
    </dxf>
    <dxf>
      <fill>
        <patternFill>
          <bgColor rgb="FF993366"/>
        </patternFill>
      </fill>
    </dxf>
    <dxf>
      <font>
        <condense val="0"/>
        <extend val="0"/>
        <color indexed="51"/>
      </font>
    </dxf>
    <dxf>
      <font>
        <condense val="0"/>
        <extend val="0"/>
        <color indexed="51"/>
      </font>
    </dxf>
    <dxf>
      <font>
        <color theme="0"/>
        <name val="Cambria"/>
        <scheme val="none"/>
      </font>
    </dxf>
    <dxf>
      <font>
        <b val="0"/>
        <i val="0"/>
        <color rgb="FFC00000"/>
      </font>
      <fill>
        <patternFill patternType="solid">
          <bgColor theme="0" tint="-4.9989318521683403E-2"/>
        </patternFill>
      </fill>
    </dxf>
    <dxf>
      <font>
        <condense val="0"/>
        <extend val="0"/>
        <color indexed="9"/>
      </font>
    </dxf>
    <dxf>
      <font>
        <b val="0"/>
        <i val="0"/>
        <color rgb="FFC00000"/>
      </font>
      <fill>
        <patternFill patternType="solid">
          <bgColor theme="0" tint="-4.9989318521683403E-2"/>
        </patternFill>
      </fill>
    </dxf>
    <dxf>
      <font>
        <condense val="0"/>
        <extend val="0"/>
        <color indexed="9"/>
      </font>
    </dxf>
    <dxf>
      <font>
        <b val="0"/>
        <i val="0"/>
        <color rgb="FFC00000"/>
      </font>
      <fill>
        <patternFill patternType="solid">
          <bgColor theme="0" tint="-4.9989318521683403E-2"/>
        </patternFill>
      </fill>
    </dxf>
    <dxf>
      <font>
        <condense val="0"/>
        <extend val="0"/>
        <color indexed="9"/>
      </font>
    </dxf>
    <dxf>
      <fill>
        <patternFill>
          <bgColor rgb="FF993366"/>
        </patternFill>
      </fill>
    </dxf>
    <dxf>
      <font>
        <color theme="0"/>
        <name val="Cambria"/>
        <scheme val="none"/>
      </font>
    </dxf>
    <dxf>
      <font>
        <condense val="0"/>
        <extend val="0"/>
        <color indexed="51"/>
      </font>
    </dxf>
    <dxf>
      <font>
        <color theme="0"/>
        <name val="Cambria"/>
        <scheme val="none"/>
      </font>
    </dxf>
    <dxf>
      <font>
        <b val="0"/>
        <i val="0"/>
        <color rgb="FFC00000"/>
      </font>
      <fill>
        <patternFill patternType="solid">
          <bgColor theme="0" tint="-4.9989318521683403E-2"/>
        </patternFill>
      </fill>
    </dxf>
    <dxf>
      <font>
        <condense val="0"/>
        <extend val="0"/>
        <color indexed="9"/>
      </font>
    </dxf>
    <dxf>
      <font>
        <color rgb="FFC00000"/>
      </font>
      <fill>
        <patternFill>
          <bgColor theme="9" tint="0.79998168889431442"/>
        </patternFill>
      </fill>
    </dxf>
    <dxf>
      <font>
        <color rgb="FFC00000"/>
      </font>
      <fill>
        <patternFill>
          <bgColor theme="9" tint="0.79998168889431442"/>
        </patternFill>
      </fill>
    </dxf>
    <dxf>
      <font>
        <color theme="0"/>
        <name val="Cambria"/>
        <scheme val="none"/>
      </font>
    </dxf>
    <dxf>
      <font>
        <color theme="0"/>
        <name val="Cambria"/>
        <scheme val="none"/>
      </font>
    </dxf>
    <dxf>
      <font>
        <color rgb="FFC00000"/>
      </font>
      <fill>
        <patternFill>
          <bgColor theme="9" tint="0.79998168889431442"/>
        </patternFill>
      </fill>
    </dxf>
    <dxf>
      <font>
        <color rgb="FFC00000"/>
      </font>
      <fill>
        <patternFill>
          <bgColor theme="9" tint="0.79998168889431442"/>
        </patternFill>
      </fill>
    </dxf>
    <dxf>
      <font>
        <b val="0"/>
        <i val="0"/>
        <color indexed="10"/>
      </font>
      <fill>
        <patternFill patternType="solid">
          <bgColor theme="0" tint="-0.14996795556505021"/>
        </patternFill>
      </fill>
    </dxf>
    <dxf>
      <font>
        <color rgb="FFC00000"/>
      </font>
      <fill>
        <patternFill>
          <bgColor theme="9" tint="0.79998168889431442"/>
        </patternFill>
      </fill>
    </dxf>
    <dxf>
      <font>
        <color rgb="FFC00000"/>
      </font>
      <fill>
        <patternFill>
          <bgColor theme="9" tint="0.79998168889431442"/>
        </patternFill>
      </fill>
    </dxf>
    <dxf>
      <font>
        <color rgb="FFC00000"/>
      </font>
      <fill>
        <patternFill>
          <bgColor theme="0" tint="-4.9989318521683403E-2"/>
        </patternFill>
      </fill>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b/>
        <i val="0"/>
        <condense val="0"/>
        <extend val="0"/>
        <color indexed="10"/>
      </font>
    </dxf>
    <dxf>
      <font>
        <condense val="0"/>
        <extend val="0"/>
        <color indexed="42"/>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b/>
        <i val="0"/>
        <condense val="0"/>
        <extend val="0"/>
        <color indexed="10"/>
      </font>
    </dxf>
    <dxf>
      <font>
        <condense val="0"/>
        <extend val="0"/>
        <color indexed="42"/>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b/>
        <i val="0"/>
        <condense val="0"/>
        <extend val="0"/>
        <color indexed="10"/>
      </font>
    </dxf>
    <dxf>
      <font>
        <condense val="0"/>
        <extend val="0"/>
        <color indexed="42"/>
      </font>
    </dxf>
    <dxf>
      <font>
        <color theme="0"/>
        <name val="Cambria"/>
        <scheme val="none"/>
      </font>
    </dxf>
    <dxf>
      <font>
        <color theme="0"/>
        <name val="Cambria"/>
        <scheme val="none"/>
      </font>
    </dxf>
    <dxf>
      <font>
        <color theme="0"/>
        <name val="Cambria"/>
        <scheme val="none"/>
      </font>
    </dxf>
    <dxf>
      <fill>
        <patternFill>
          <bgColor rgb="FF993366"/>
        </patternFill>
      </fill>
    </dxf>
    <dxf>
      <font>
        <b/>
        <i val="0"/>
        <condense val="0"/>
        <extend val="0"/>
        <color indexed="10"/>
      </font>
    </dxf>
    <dxf>
      <font>
        <condense val="0"/>
        <extend val="0"/>
        <color indexed="42"/>
      </font>
    </dxf>
    <dxf>
      <font>
        <color rgb="FFC00000"/>
      </font>
      <fill>
        <patternFill patternType="solid">
          <bgColor theme="0" tint="-4.9989318521683403E-2"/>
        </patternFill>
      </fill>
    </dxf>
    <dxf>
      <font>
        <b val="0"/>
        <i val="0"/>
        <color rgb="FFC00000"/>
      </font>
      <fill>
        <patternFill patternType="solid">
          <bgColor theme="0" tint="-4.9989318521683403E-2"/>
        </patternFill>
      </fill>
    </dxf>
    <dxf>
      <font>
        <color theme="8" tint="0.79998168889431442"/>
      </font>
    </dxf>
    <dxf>
      <font>
        <color theme="0"/>
        <name val="Cambria"/>
        <scheme val="none"/>
      </font>
    </dxf>
    <dxf>
      <font>
        <b/>
        <i val="0"/>
        <condense val="0"/>
        <extend val="0"/>
        <color indexed="10"/>
      </font>
    </dxf>
    <dxf>
      <font>
        <condense val="0"/>
        <extend val="0"/>
        <color indexed="42"/>
      </font>
    </dxf>
    <dxf>
      <font>
        <color rgb="FFC00000"/>
      </font>
      <fill>
        <patternFill>
          <bgColor theme="9" tint="0.79998168889431442"/>
        </patternFill>
      </fill>
    </dxf>
    <dxf>
      <font>
        <color rgb="FFC00000"/>
      </font>
      <fill>
        <patternFill>
          <bgColor theme="9" tint="0.79998168889431442"/>
        </patternFill>
      </fill>
    </dxf>
    <dxf>
      <font>
        <color theme="0" tint="-0.14996795556505021"/>
        <name val="Cambria"/>
        <scheme val="none"/>
      </font>
    </dxf>
    <dxf>
      <font>
        <color theme="0"/>
        <name val="Cambria"/>
        <scheme val="none"/>
      </font>
    </dxf>
    <dxf>
      <fill>
        <patternFill>
          <bgColor rgb="FF993366"/>
        </patternFill>
      </fill>
    </dxf>
    <dxf>
      <fill>
        <patternFill>
          <bgColor rgb="FF993366"/>
        </patternFill>
      </fill>
    </dxf>
    <dxf>
      <fill>
        <patternFill>
          <bgColor rgb="FF993366"/>
        </patternFill>
      </fill>
    </dxf>
    <dxf>
      <font>
        <color rgb="FFC00000"/>
      </font>
      <fill>
        <patternFill>
          <bgColor theme="9" tint="0.79998168889431442"/>
        </patternFill>
      </fill>
    </dxf>
    <dxf>
      <font>
        <color theme="8" tint="0.79998168889431442"/>
      </font>
    </dxf>
    <dxf>
      <font>
        <b/>
        <i val="0"/>
        <color rgb="FFC00000"/>
      </font>
      <fill>
        <patternFill>
          <bgColor theme="9" tint="0.79998168889431442"/>
        </patternFill>
      </fill>
    </dxf>
    <dxf>
      <font>
        <condense val="0"/>
        <extend val="0"/>
        <color indexed="9"/>
      </font>
    </dxf>
    <dxf>
      <font>
        <color rgb="FFC00000"/>
      </font>
      <fill>
        <patternFill>
          <bgColor theme="9" tint="0.79998168889431442"/>
        </patternFill>
      </fill>
    </dxf>
    <dxf>
      <font>
        <b/>
        <i val="0"/>
        <color rgb="FFC00000"/>
      </font>
      <fill>
        <patternFill>
          <bgColor theme="9" tint="0.79998168889431442"/>
        </patternFill>
      </fill>
    </dxf>
    <dxf>
      <font>
        <color rgb="FFC00000"/>
      </font>
      <fill>
        <patternFill>
          <bgColor theme="9" tint="0.79998168889431442"/>
        </patternFill>
      </fill>
    </dxf>
    <dxf>
      <font>
        <color rgb="FFC00000"/>
      </font>
      <fill>
        <patternFill patternType="solid">
          <bgColor theme="0" tint="-4.9989318521683403E-2"/>
        </patternFill>
      </fill>
    </dxf>
    <dxf>
      <font>
        <color theme="0"/>
        <name val="Cambria"/>
        <scheme val="none"/>
      </font>
    </dxf>
    <dxf>
      <font>
        <condense val="0"/>
        <extend val="0"/>
        <color indexed="9"/>
      </font>
    </dxf>
    <dxf>
      <font>
        <condense val="0"/>
        <extend val="0"/>
        <color indexed="10"/>
      </font>
    </dxf>
    <dxf>
      <font>
        <condense val="0"/>
        <extend val="0"/>
        <color indexed="18"/>
      </font>
    </dxf>
    <dxf>
      <font>
        <b val="0"/>
        <i val="0"/>
        <color rgb="FFC00000"/>
      </font>
      <fill>
        <patternFill patternType="solid">
          <bgColor theme="0" tint="-4.9989318521683403E-2"/>
        </patternFill>
      </fill>
    </dxf>
    <dxf>
      <font>
        <condense val="0"/>
        <extend val="0"/>
        <color indexed="51"/>
      </font>
    </dxf>
    <dxf>
      <font>
        <color theme="8" tint="0.79998168889431442"/>
      </font>
    </dxf>
    <dxf>
      <font>
        <b/>
        <i val="0"/>
        <condense val="0"/>
        <extend val="0"/>
        <color indexed="10"/>
      </font>
    </dxf>
    <dxf>
      <font>
        <condense val="0"/>
        <extend val="0"/>
        <color indexed="42"/>
      </font>
    </dxf>
    <dxf>
      <font>
        <color rgb="FFDDDDDD"/>
      </font>
    </dxf>
    <dxf>
      <font>
        <color rgb="FFFFFFCC"/>
      </font>
    </dxf>
    <dxf>
      <font>
        <color theme="0" tint="-4.9989318521683403E-2"/>
      </font>
    </dxf>
    <dxf>
      <font>
        <color theme="0"/>
      </font>
    </dxf>
    <dxf>
      <font>
        <color theme="0"/>
      </font>
    </dxf>
    <dxf>
      <font>
        <color theme="0"/>
      </font>
    </dxf>
    <dxf>
      <font>
        <color theme="0"/>
      </font>
    </dxf>
    <dxf>
      <fill>
        <patternFill>
          <bgColor theme="6" tint="0.59996337778862885"/>
        </patternFill>
      </fill>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43"/>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43"/>
      </font>
    </dxf>
    <dxf>
      <font>
        <condense val="0"/>
        <extend val="0"/>
        <color indexed="9"/>
      </font>
    </dxf>
    <dxf>
      <font>
        <condense val="0"/>
        <extend val="0"/>
        <color indexed="10"/>
      </font>
    </dxf>
    <dxf>
      <font>
        <condense val="0"/>
        <extend val="0"/>
        <color indexed="18"/>
      </font>
    </dxf>
    <dxf>
      <font>
        <condense val="0"/>
        <extend val="0"/>
        <color indexed="43"/>
      </font>
    </dxf>
    <dxf>
      <font>
        <condense val="0"/>
        <extend val="0"/>
        <color indexed="43"/>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ndense val="0"/>
        <extend val="0"/>
        <color indexed="43"/>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lor theme="0" tint="-4.9989318521683403E-2"/>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43"/>
      </font>
    </dxf>
    <dxf>
      <font>
        <color theme="0"/>
        <name val="Cambria"/>
        <scheme val="none"/>
      </font>
    </dxf>
    <dxf>
      <font>
        <condense val="0"/>
        <extend val="0"/>
        <color indexed="9"/>
      </font>
    </dxf>
    <dxf>
      <font>
        <condense val="0"/>
        <extend val="0"/>
        <color indexed="10"/>
      </font>
    </dxf>
    <dxf>
      <font>
        <condense val="0"/>
        <extend val="0"/>
        <color indexed="18"/>
      </font>
    </dxf>
    <dxf>
      <font>
        <color theme="0"/>
        <name val="Cambria"/>
        <scheme val="none"/>
      </font>
    </dxf>
    <dxf>
      <font>
        <color theme="0"/>
        <name val="Cambria"/>
        <scheme val="none"/>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10"/>
      </font>
    </dxf>
    <dxf>
      <font>
        <condense val="0"/>
        <extend val="0"/>
        <color indexed="18"/>
      </font>
    </dxf>
    <dxf>
      <font>
        <color theme="0"/>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lor theme="0"/>
        <name val="Cambria"/>
        <scheme val="none"/>
      </font>
    </dxf>
    <dxf>
      <font>
        <condense val="0"/>
        <extend val="0"/>
        <color indexed="9"/>
      </font>
    </dxf>
    <dxf>
      <font>
        <condense val="0"/>
        <extend val="0"/>
        <color indexed="10"/>
      </font>
    </dxf>
    <dxf>
      <font>
        <condense val="0"/>
        <extend val="0"/>
        <color indexed="18"/>
      </font>
    </dxf>
    <dxf>
      <font>
        <condense val="0"/>
        <extend val="0"/>
        <color indexed="43"/>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43"/>
      </font>
    </dxf>
    <dxf>
      <font>
        <color theme="0"/>
      </font>
    </dxf>
    <dxf>
      <font>
        <condense val="0"/>
        <extend val="0"/>
        <color indexed="9"/>
      </font>
    </dxf>
    <dxf>
      <font>
        <condense val="0"/>
        <extend val="0"/>
        <color indexed="10"/>
      </font>
    </dxf>
    <dxf>
      <font>
        <condense val="0"/>
        <extend val="0"/>
        <color indexed="18"/>
      </font>
    </dxf>
    <dxf>
      <font>
        <condense val="0"/>
        <extend val="0"/>
        <color indexed="9"/>
      </font>
    </dxf>
    <dxf>
      <font>
        <condense val="0"/>
        <extend val="0"/>
        <color indexed="10"/>
      </font>
    </dxf>
    <dxf>
      <font>
        <condense val="0"/>
        <extend val="0"/>
        <color indexed="18"/>
      </font>
    </dxf>
    <dxf>
      <font>
        <condense val="0"/>
        <extend val="0"/>
        <color indexed="43"/>
      </font>
    </dxf>
    <dxf>
      <font>
        <color theme="0"/>
      </font>
    </dxf>
    <dxf>
      <font>
        <condense val="0"/>
        <extend val="0"/>
        <color indexed="43"/>
      </font>
    </dxf>
    <dxf>
      <font>
        <condense val="0"/>
        <extend val="0"/>
        <color indexed="9"/>
      </font>
    </dxf>
    <dxf>
      <font>
        <condense val="0"/>
        <extend val="0"/>
        <color indexed="10"/>
      </font>
    </dxf>
    <dxf>
      <font>
        <condense val="0"/>
        <extend val="0"/>
        <color indexed="18"/>
      </font>
    </dxf>
    <dxf>
      <font>
        <condense val="0"/>
        <extend val="0"/>
        <color indexed="43"/>
      </font>
    </dxf>
    <dxf>
      <font>
        <color theme="0"/>
      </font>
    </dxf>
    <dxf>
      <font>
        <color theme="0"/>
      </font>
    </dxf>
    <dxf>
      <font>
        <condense val="0"/>
        <extend val="0"/>
        <color indexed="10"/>
      </font>
    </dxf>
    <dxf>
      <font>
        <condense val="0"/>
        <extend val="0"/>
        <color indexed="43"/>
      </font>
    </dxf>
    <dxf>
      <font>
        <color rgb="FFC00000"/>
      </font>
      <fill>
        <patternFill>
          <bgColor theme="9" tint="0.79998168889431442"/>
        </patternFill>
      </fill>
    </dxf>
  </dxfs>
  <tableStyles count="0" defaultTableStyle="TableStyleMedium9" defaultPivotStyle="PivotStyleLight16"/>
  <colors>
    <mruColors>
      <color rgb="FFEAEAEA"/>
      <color rgb="FFDDDDDD"/>
      <color rgb="FF000099"/>
      <color rgb="FFFFFFCC"/>
      <color rgb="FF0000FF"/>
      <color rgb="FFDAEEF3"/>
      <color rgb="FFCCFFCC"/>
      <color rgb="FFEBF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solidFill>
                  <a:srgbClr val="002060"/>
                </a:solidFill>
              </a:rPr>
              <a:t>Chiffres</a:t>
            </a:r>
            <a:r>
              <a:rPr lang="fr-FR" sz="1000"/>
              <a:t> </a:t>
            </a:r>
            <a:r>
              <a:rPr lang="fr-FR" sz="1000">
                <a:solidFill>
                  <a:srgbClr val="002060"/>
                </a:solidFill>
              </a:rPr>
              <a:t>d'affaires mensuels</a:t>
            </a:r>
          </a:p>
        </c:rich>
      </c:tx>
      <c:layout>
        <c:manualLayout>
          <c:xMode val="edge"/>
          <c:yMode val="edge"/>
          <c:x val="0.35956900824659271"/>
          <c:y val="4.1558441558441558E-2"/>
        </c:manualLayout>
      </c:layout>
      <c:overlay val="1"/>
    </c:title>
    <c:autoTitleDeleted val="0"/>
    <c:plotArea>
      <c:layout/>
      <c:barChart>
        <c:barDir val="col"/>
        <c:grouping val="clustered"/>
        <c:varyColors val="0"/>
        <c:ser>
          <c:idx val="0"/>
          <c:order val="0"/>
          <c:tx>
            <c:v>Prévu</c:v>
          </c:tx>
          <c:spPr>
            <a:solidFill>
              <a:srgbClr val="00B050"/>
            </a:solidFill>
          </c:spPr>
          <c:invertIfNegative val="0"/>
          <c:cat>
            <c:strRef>
              <c:f>'Chiffres d''affaires mensuels'!$B$6:$B$17</c:f>
              <c:strCache>
                <c:ptCount val="12"/>
                <c:pt idx="1">
                  <c:v> </c:v>
                </c:pt>
                <c:pt idx="2">
                  <c:v> </c:v>
                </c:pt>
                <c:pt idx="3">
                  <c:v> </c:v>
                </c:pt>
                <c:pt idx="4">
                  <c:v> </c:v>
                </c:pt>
                <c:pt idx="5">
                  <c:v> </c:v>
                </c:pt>
                <c:pt idx="6">
                  <c:v> </c:v>
                </c:pt>
                <c:pt idx="7">
                  <c:v> </c:v>
                </c:pt>
                <c:pt idx="8">
                  <c:v> </c:v>
                </c:pt>
                <c:pt idx="9">
                  <c:v> </c:v>
                </c:pt>
                <c:pt idx="10">
                  <c:v> </c:v>
                </c:pt>
                <c:pt idx="11">
                  <c:v> </c:v>
                </c:pt>
              </c:strCache>
            </c:strRef>
          </c:cat>
          <c:val>
            <c:numRef>
              <c:f>'Chiffres d''affaires mensuels'!$D$6:$D$17</c:f>
              <c:numCache>
                <c:formatCode>#\ ##0"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AC8-4B42-BF5C-D992BCF31A77}"/>
            </c:ext>
          </c:extLst>
        </c:ser>
        <c:ser>
          <c:idx val="2"/>
          <c:order val="1"/>
          <c:tx>
            <c:v>Réalisé</c:v>
          </c:tx>
          <c:spPr>
            <a:solidFill>
              <a:schemeClr val="accent1"/>
            </a:solidFill>
          </c:spPr>
          <c:invertIfNegative val="0"/>
          <c:cat>
            <c:strRef>
              <c:f>'Chiffres d''affaires mensuels'!$B$6:$B$17</c:f>
              <c:strCache>
                <c:ptCount val="12"/>
                <c:pt idx="1">
                  <c:v> </c:v>
                </c:pt>
                <c:pt idx="2">
                  <c:v> </c:v>
                </c:pt>
                <c:pt idx="3">
                  <c:v> </c:v>
                </c:pt>
                <c:pt idx="4">
                  <c:v> </c:v>
                </c:pt>
                <c:pt idx="5">
                  <c:v> </c:v>
                </c:pt>
                <c:pt idx="6">
                  <c:v> </c:v>
                </c:pt>
                <c:pt idx="7">
                  <c:v> </c:v>
                </c:pt>
                <c:pt idx="8">
                  <c:v> </c:v>
                </c:pt>
                <c:pt idx="9">
                  <c:v> </c:v>
                </c:pt>
                <c:pt idx="10">
                  <c:v> </c:v>
                </c:pt>
                <c:pt idx="11">
                  <c:v> </c:v>
                </c:pt>
              </c:strCache>
            </c:strRef>
          </c:cat>
          <c:val>
            <c:numRef>
              <c:f>'Chiffres d''affaires mensuels'!$G$6:$G$17</c:f>
              <c:numCache>
                <c:formatCode>#\ ##0" "</c:formatCode>
                <c:ptCount val="12"/>
              </c:numCache>
            </c:numRef>
          </c:val>
          <c:extLst>
            <c:ext xmlns:c16="http://schemas.microsoft.com/office/drawing/2014/chart" uri="{C3380CC4-5D6E-409C-BE32-E72D297353CC}">
              <c16:uniqueId val="{00000001-CAC8-4B42-BF5C-D992BCF31A77}"/>
            </c:ext>
          </c:extLst>
        </c:ser>
        <c:dLbls>
          <c:showLegendKey val="0"/>
          <c:showVal val="0"/>
          <c:showCatName val="0"/>
          <c:showSerName val="0"/>
          <c:showPercent val="0"/>
          <c:showBubbleSize val="0"/>
        </c:dLbls>
        <c:gapWidth val="80"/>
        <c:axId val="196938600"/>
        <c:axId val="196938984"/>
      </c:barChart>
      <c:catAx>
        <c:axId val="196938600"/>
        <c:scaling>
          <c:orientation val="minMax"/>
        </c:scaling>
        <c:delete val="0"/>
        <c:axPos val="b"/>
        <c:numFmt formatCode="mmm" sourceLinked="0"/>
        <c:majorTickMark val="out"/>
        <c:minorTickMark val="none"/>
        <c:tickLblPos val="nextTo"/>
        <c:txPr>
          <a:bodyPr/>
          <a:lstStyle/>
          <a:p>
            <a:pPr>
              <a:defRPr b="1"/>
            </a:pPr>
            <a:endParaRPr lang="fr-FR"/>
          </a:p>
        </c:txPr>
        <c:crossAx val="196938984"/>
        <c:crosses val="autoZero"/>
        <c:auto val="1"/>
        <c:lblAlgn val="ctr"/>
        <c:lblOffset val="100"/>
        <c:noMultiLvlLbl val="1"/>
      </c:catAx>
      <c:valAx>
        <c:axId val="196938984"/>
        <c:scaling>
          <c:orientation val="minMax"/>
        </c:scaling>
        <c:delete val="0"/>
        <c:axPos val="l"/>
        <c:majorGridlines/>
        <c:numFmt formatCode="#\ ##0&quot; &quot;" sourceLinked="1"/>
        <c:majorTickMark val="out"/>
        <c:minorTickMark val="none"/>
        <c:tickLblPos val="nextTo"/>
        <c:crossAx val="196938600"/>
        <c:crosses val="autoZero"/>
        <c:crossBetween val="between"/>
      </c:valAx>
      <c:spPr>
        <a:solidFill>
          <a:schemeClr val="bg1">
            <a:lumMod val="85000"/>
          </a:schemeClr>
        </a:solidFill>
      </c:spPr>
    </c:plotArea>
    <c:legend>
      <c:legendPos val="b"/>
      <c:legendEntry>
        <c:idx val="0"/>
        <c:txPr>
          <a:bodyPr/>
          <a:lstStyle/>
          <a:p>
            <a:pPr>
              <a:defRPr b="1">
                <a:solidFill>
                  <a:schemeClr val="accent3">
                    <a:lumMod val="75000"/>
                  </a:schemeClr>
                </a:solidFill>
              </a:defRPr>
            </a:pPr>
            <a:endParaRPr lang="fr-FR"/>
          </a:p>
        </c:txPr>
      </c:legendEntry>
      <c:layout>
        <c:manualLayout>
          <c:xMode val="edge"/>
          <c:yMode val="edge"/>
          <c:x val="0.34138457250365828"/>
          <c:y val="0.90821299298372016"/>
          <c:w val="0.2758630538829705"/>
          <c:h val="7.1757592800899883E-2"/>
        </c:manualLayout>
      </c:layout>
      <c:overlay val="0"/>
      <c:spPr>
        <a:solidFill>
          <a:schemeClr val="bg1"/>
        </a:solidFill>
        <a:ln>
          <a:solidFill>
            <a:srgbClr val="4F81BD"/>
          </a:solidFill>
        </a:ln>
      </c:spPr>
      <c:txPr>
        <a:bodyPr/>
        <a:lstStyle/>
        <a:p>
          <a:pPr>
            <a:defRPr b="1">
              <a:solidFill>
                <a:srgbClr val="002060"/>
              </a:solidFill>
            </a:defRPr>
          </a:pPr>
          <a:endParaRPr lang="fr-FR"/>
        </a:p>
      </c:txPr>
    </c:legend>
    <c:plotVisOnly val="1"/>
    <c:dispBlanksAs val="gap"/>
    <c:showDLblsOverMax val="0"/>
  </c:chart>
  <c:spPr>
    <a:solidFill>
      <a:schemeClr val="bg1">
        <a:lumMod val="65000"/>
      </a:schemeClr>
    </a:solidFill>
  </c:spPr>
  <c:txPr>
    <a:bodyPr/>
    <a:lstStyle/>
    <a:p>
      <a:pPr>
        <a:defRPr>
          <a:solidFill>
            <a:schemeClr val="bg1"/>
          </a:solidFill>
        </a:defRPr>
      </a:pPr>
      <a:endParaRPr lang="fr-FR"/>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solidFill>
                  <a:srgbClr val="002060"/>
                </a:solidFill>
              </a:rPr>
              <a:t>Chiffres</a:t>
            </a:r>
            <a:r>
              <a:rPr lang="fr-FR" sz="1000"/>
              <a:t> </a:t>
            </a:r>
            <a:r>
              <a:rPr lang="fr-FR" sz="1000">
                <a:solidFill>
                  <a:srgbClr val="002060"/>
                </a:solidFill>
              </a:rPr>
              <a:t>d'affaires trimestriels</a:t>
            </a:r>
          </a:p>
        </c:rich>
      </c:tx>
      <c:layout>
        <c:manualLayout>
          <c:xMode val="edge"/>
          <c:yMode val="edge"/>
          <c:x val="0.35956900824659271"/>
          <c:y val="4.1558441558441558E-2"/>
        </c:manualLayout>
      </c:layout>
      <c:overlay val="1"/>
    </c:title>
    <c:autoTitleDeleted val="0"/>
    <c:plotArea>
      <c:layout/>
      <c:barChart>
        <c:barDir val="col"/>
        <c:grouping val="clustered"/>
        <c:varyColors val="0"/>
        <c:ser>
          <c:idx val="0"/>
          <c:order val="0"/>
          <c:tx>
            <c:v>Prévu</c:v>
          </c:tx>
          <c:spPr>
            <a:solidFill>
              <a:srgbClr val="00B050"/>
            </a:solidFill>
          </c:spPr>
          <c:invertIfNegative val="0"/>
          <c:cat>
            <c:strRef>
              <c:f>('Chiffres d''affaires mensuels'!$F$7,'Chiffres d''affaires mensuels'!$F$10,'Chiffres d''affaires mensuels'!$F$13,'Chiffres d''affaires mensuels'!$F$16)</c:f>
              <c:strCache>
                <c:ptCount val="4"/>
                <c:pt idx="0">
                  <c:v>TR 1</c:v>
                </c:pt>
                <c:pt idx="1">
                  <c:v>TR 2</c:v>
                </c:pt>
                <c:pt idx="2">
                  <c:v>TR 3</c:v>
                </c:pt>
                <c:pt idx="3">
                  <c:v>TR 4</c:v>
                </c:pt>
              </c:strCache>
            </c:strRef>
          </c:cat>
          <c:val>
            <c:numRef>
              <c:f>('Chiffres d''affaires mensuels'!$F$8,'Chiffres d''affaires mensuels'!$F$11,'Chiffres d''affaires mensuels'!$F$14,'Chiffres d''affaires mensuels'!$F$17)</c:f>
              <c:numCache>
                <c:formatCode>#\ ##0" "</c:formatCode>
                <c:ptCount val="4"/>
                <c:pt idx="0">
                  <c:v>0</c:v>
                </c:pt>
                <c:pt idx="1">
                  <c:v>0</c:v>
                </c:pt>
                <c:pt idx="2">
                  <c:v>0</c:v>
                </c:pt>
                <c:pt idx="3">
                  <c:v>0</c:v>
                </c:pt>
              </c:numCache>
            </c:numRef>
          </c:val>
          <c:extLst>
            <c:ext xmlns:c16="http://schemas.microsoft.com/office/drawing/2014/chart" uri="{C3380CC4-5D6E-409C-BE32-E72D297353CC}">
              <c16:uniqueId val="{00000000-2971-42F5-9173-36D85E28CB93}"/>
            </c:ext>
          </c:extLst>
        </c:ser>
        <c:ser>
          <c:idx val="2"/>
          <c:order val="1"/>
          <c:tx>
            <c:v>Réalisé</c:v>
          </c:tx>
          <c:spPr>
            <a:solidFill>
              <a:schemeClr val="accent1"/>
            </a:solidFill>
          </c:spPr>
          <c:invertIfNegative val="0"/>
          <c:cat>
            <c:strRef>
              <c:f>('Chiffres d''affaires mensuels'!$F$7,'Chiffres d''affaires mensuels'!$F$10,'Chiffres d''affaires mensuels'!$F$13,'Chiffres d''affaires mensuels'!$F$16)</c:f>
              <c:strCache>
                <c:ptCount val="4"/>
                <c:pt idx="0">
                  <c:v>TR 1</c:v>
                </c:pt>
                <c:pt idx="1">
                  <c:v>TR 2</c:v>
                </c:pt>
                <c:pt idx="2">
                  <c:v>TR 3</c:v>
                </c:pt>
                <c:pt idx="3">
                  <c:v>TR 4</c:v>
                </c:pt>
              </c:strCache>
            </c:strRef>
          </c:cat>
          <c:val>
            <c:numRef>
              <c:f>('Chiffres d''affaires mensuels'!$J$8,'Chiffres d''affaires mensuels'!$J$11,'Chiffres d''affaires mensuels'!$J$14,'Chiffres d''affaires mensuels'!$J$17)</c:f>
              <c:numCache>
                <c:formatCode>#\ ##0" "</c:formatCode>
                <c:ptCount val="4"/>
                <c:pt idx="0">
                  <c:v>0</c:v>
                </c:pt>
                <c:pt idx="1">
                  <c:v>0</c:v>
                </c:pt>
                <c:pt idx="2">
                  <c:v>0</c:v>
                </c:pt>
                <c:pt idx="3">
                  <c:v>0</c:v>
                </c:pt>
              </c:numCache>
            </c:numRef>
          </c:val>
          <c:extLst>
            <c:ext xmlns:c16="http://schemas.microsoft.com/office/drawing/2014/chart" uri="{C3380CC4-5D6E-409C-BE32-E72D297353CC}">
              <c16:uniqueId val="{00000001-2971-42F5-9173-36D85E28CB93}"/>
            </c:ext>
          </c:extLst>
        </c:ser>
        <c:dLbls>
          <c:showLegendKey val="0"/>
          <c:showVal val="0"/>
          <c:showCatName val="0"/>
          <c:showSerName val="0"/>
          <c:showPercent val="0"/>
          <c:showBubbleSize val="0"/>
        </c:dLbls>
        <c:gapWidth val="80"/>
        <c:axId val="197728528"/>
        <c:axId val="197728912"/>
      </c:barChart>
      <c:catAx>
        <c:axId val="197728528"/>
        <c:scaling>
          <c:orientation val="minMax"/>
        </c:scaling>
        <c:delete val="0"/>
        <c:axPos val="b"/>
        <c:numFmt formatCode="mmm" sourceLinked="0"/>
        <c:majorTickMark val="out"/>
        <c:minorTickMark val="none"/>
        <c:tickLblPos val="nextTo"/>
        <c:txPr>
          <a:bodyPr/>
          <a:lstStyle/>
          <a:p>
            <a:pPr>
              <a:defRPr b="1"/>
            </a:pPr>
            <a:endParaRPr lang="fr-FR"/>
          </a:p>
        </c:txPr>
        <c:crossAx val="197728912"/>
        <c:crosses val="autoZero"/>
        <c:auto val="1"/>
        <c:lblAlgn val="ctr"/>
        <c:lblOffset val="100"/>
        <c:noMultiLvlLbl val="0"/>
      </c:catAx>
      <c:valAx>
        <c:axId val="197728912"/>
        <c:scaling>
          <c:orientation val="minMax"/>
        </c:scaling>
        <c:delete val="0"/>
        <c:axPos val="l"/>
        <c:majorGridlines/>
        <c:numFmt formatCode="#\ ##0&quot; &quot;" sourceLinked="0"/>
        <c:majorTickMark val="out"/>
        <c:minorTickMark val="none"/>
        <c:tickLblPos val="nextTo"/>
        <c:crossAx val="197728528"/>
        <c:crosses val="autoZero"/>
        <c:crossBetween val="between"/>
      </c:valAx>
      <c:spPr>
        <a:solidFill>
          <a:schemeClr val="bg1">
            <a:lumMod val="85000"/>
          </a:schemeClr>
        </a:solidFill>
      </c:spPr>
    </c:plotArea>
    <c:legend>
      <c:legendPos val="b"/>
      <c:layout>
        <c:manualLayout>
          <c:xMode val="edge"/>
          <c:yMode val="edge"/>
          <c:x val="0.20120516720251044"/>
          <c:y val="0.90821299298372016"/>
          <c:w val="0.41604245679559004"/>
          <c:h val="7.1757592800899883E-2"/>
        </c:manualLayout>
      </c:layout>
      <c:overlay val="0"/>
      <c:spPr>
        <a:solidFill>
          <a:schemeClr val="bg1"/>
        </a:solidFill>
        <a:ln>
          <a:solidFill>
            <a:srgbClr val="4F81BD"/>
          </a:solidFill>
        </a:ln>
      </c:spPr>
      <c:txPr>
        <a:bodyPr/>
        <a:lstStyle/>
        <a:p>
          <a:pPr>
            <a:defRPr b="1">
              <a:solidFill>
                <a:srgbClr val="002060"/>
              </a:solidFill>
            </a:defRPr>
          </a:pPr>
          <a:endParaRPr lang="fr-FR"/>
        </a:p>
      </c:txPr>
    </c:legend>
    <c:plotVisOnly val="1"/>
    <c:dispBlanksAs val="gap"/>
    <c:showDLblsOverMax val="0"/>
  </c:chart>
  <c:spPr>
    <a:solidFill>
      <a:schemeClr val="bg1">
        <a:lumMod val="65000"/>
      </a:schemeClr>
    </a:solidFill>
  </c:spPr>
  <c:txPr>
    <a:bodyPr/>
    <a:lstStyle/>
    <a:p>
      <a:pPr>
        <a:defRPr>
          <a:solidFill>
            <a:schemeClr val="bg1"/>
          </a:solidFill>
        </a:defRPr>
      </a:pPr>
      <a:endParaRPr lang="fr-FR"/>
    </a:p>
  </c:txPr>
  <c:printSettings>
    <c:headerFooter/>
    <c:pageMargins b="0.75000000000000022" l="0.70000000000000018" r="0.70000000000000018" t="0.75000000000000022" header="0.3000000000000001" footer="0.30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1">
                <a:solidFill>
                  <a:srgbClr val="002060"/>
                </a:solidFill>
              </a:rPr>
              <a:t>Excédent brut d'exploitation</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'Ecarts cumulés'!$B$37:$B$38</c:f>
              <c:strCache>
                <c:ptCount val="1"/>
                <c:pt idx="0">
                  <c:v> Excédent brut 
 d'exploitation</c:v>
                </c:pt>
              </c:strCache>
            </c:strRef>
          </c:tx>
          <c:spPr>
            <a:solidFill>
              <a:srgbClr val="00B050"/>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6894-4CF0-AD38-AF8E50FE115D}"/>
              </c:ext>
            </c:extLst>
          </c:dPt>
          <c:dLbls>
            <c:dLbl>
              <c:idx val="0"/>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2-F46F-4265-A143-4405782D55FD}"/>
                </c:ext>
              </c:extLst>
            </c:dLbl>
            <c:dLbl>
              <c:idx val="1"/>
              <c:tx>
                <c:rich>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fld id="{B82DCA98-452E-466B-AA72-DD3BC6B4F099}" type="VALUE">
                      <a:rPr lang="en-US" sz="850" b="1">
                        <a:solidFill>
                          <a:srgbClr val="002060"/>
                        </a:solidFill>
                      </a:rPr>
                      <a:pPr>
                        <a:defRPr sz="850" b="1"/>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894-4CF0-AD38-AF8E50FE115D}"/>
                </c:ext>
              </c:extLst>
            </c:dLbl>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Objectif</c:v>
              </c:pt>
              <c:pt idx="1">
                <c:v>Réalisé</c:v>
              </c:pt>
            </c:strLit>
          </c:cat>
          <c:val>
            <c:numRef>
              <c:f>('Ecarts cumulés'!$L$38,'Ecarts cumulés'!$M$38)</c:f>
              <c:numCache>
                <c:formatCode>0.0%</c:formatCode>
                <c:ptCount val="2"/>
                <c:pt idx="0">
                  <c:v>0</c:v>
                </c:pt>
                <c:pt idx="1">
                  <c:v>0</c:v>
                </c:pt>
              </c:numCache>
            </c:numRef>
          </c:val>
          <c:extLst>
            <c:ext xmlns:c16="http://schemas.microsoft.com/office/drawing/2014/chart" uri="{C3380CC4-5D6E-409C-BE32-E72D297353CC}">
              <c16:uniqueId val="{00000003-6894-4CF0-AD38-AF8E50FE115D}"/>
            </c:ext>
          </c:extLst>
        </c:ser>
        <c:dLbls>
          <c:showLegendKey val="0"/>
          <c:showVal val="0"/>
          <c:showCatName val="0"/>
          <c:showSerName val="0"/>
          <c:showPercent val="0"/>
          <c:showBubbleSize val="0"/>
        </c:dLbls>
        <c:gapWidth val="219"/>
        <c:overlap val="-37"/>
        <c:axId val="198637312"/>
        <c:axId val="197582264"/>
      </c:barChart>
      <c:catAx>
        <c:axId val="198637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7582264"/>
        <c:crosses val="autoZero"/>
        <c:auto val="1"/>
        <c:lblAlgn val="ctr"/>
        <c:lblOffset val="100"/>
        <c:noMultiLvlLbl val="0"/>
      </c:catAx>
      <c:valAx>
        <c:axId val="19758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n-lt"/>
                <a:ea typeface="+mn-ea"/>
                <a:cs typeface="+mn-cs"/>
              </a:defRPr>
            </a:pPr>
            <a:endParaRPr lang="fr-FR"/>
          </a:p>
        </c:txPr>
        <c:crossAx val="19863731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1">
                <a:solidFill>
                  <a:srgbClr val="002060"/>
                </a:solidFill>
              </a:rPr>
              <a:t>Marge brute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'Ecarts cumulés'!$B$29:$B$30</c:f>
              <c:strCache>
                <c:ptCount val="1"/>
                <c:pt idx="0">
                  <c:v> Marge brute</c:v>
                </c:pt>
              </c:strCache>
            </c:strRef>
          </c:tx>
          <c:spPr>
            <a:solidFill>
              <a:srgbClr val="00B050"/>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B1C-4BF7-96D0-D698622F5B7C}"/>
              </c:ext>
            </c:extLst>
          </c:dPt>
          <c:dLbls>
            <c:dLbl>
              <c:idx val="0"/>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2-A579-44F7-970D-42EDE50872AE}"/>
                </c:ext>
              </c:extLst>
            </c:dLbl>
            <c:dLbl>
              <c:idx val="1"/>
              <c:tx>
                <c:rich>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fld id="{B82DCA98-452E-466B-AA72-DD3BC6B4F099}" type="VALUE">
                      <a:rPr lang="en-US" sz="850" b="1">
                        <a:solidFill>
                          <a:srgbClr val="002060"/>
                        </a:solidFill>
                      </a:rPr>
                      <a:pPr>
                        <a:defRPr sz="850" b="1"/>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B1C-4BF7-96D0-D698622F5B7C}"/>
                </c:ext>
              </c:extLst>
            </c:dLbl>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Objectif</c:v>
              </c:pt>
              <c:pt idx="1">
                <c:v>Réalisé</c:v>
              </c:pt>
            </c:strLit>
          </c:cat>
          <c:val>
            <c:numRef>
              <c:f>('Ecarts cumulés'!$L$30,'Ecarts cumulés'!$M$30)</c:f>
              <c:numCache>
                <c:formatCode>0.0%</c:formatCode>
                <c:ptCount val="2"/>
                <c:pt idx="0">
                  <c:v>0</c:v>
                </c:pt>
                <c:pt idx="1">
                  <c:v>0</c:v>
                </c:pt>
              </c:numCache>
            </c:numRef>
          </c:val>
          <c:extLst>
            <c:ext xmlns:c16="http://schemas.microsoft.com/office/drawing/2014/chart" uri="{C3380CC4-5D6E-409C-BE32-E72D297353CC}">
              <c16:uniqueId val="{00000003-1B1C-4BF7-96D0-D698622F5B7C}"/>
            </c:ext>
          </c:extLst>
        </c:ser>
        <c:dLbls>
          <c:showLegendKey val="0"/>
          <c:showVal val="0"/>
          <c:showCatName val="0"/>
          <c:showSerName val="0"/>
          <c:showPercent val="0"/>
          <c:showBubbleSize val="0"/>
        </c:dLbls>
        <c:gapWidth val="219"/>
        <c:overlap val="-37"/>
        <c:axId val="197073112"/>
        <c:axId val="198919864"/>
      </c:barChart>
      <c:catAx>
        <c:axId val="197073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919864"/>
        <c:crosses val="autoZero"/>
        <c:auto val="1"/>
        <c:lblAlgn val="ctr"/>
        <c:lblOffset val="100"/>
        <c:noMultiLvlLbl val="0"/>
      </c:catAx>
      <c:valAx>
        <c:axId val="198919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n-lt"/>
                <a:ea typeface="+mn-ea"/>
                <a:cs typeface="+mn-cs"/>
              </a:defRPr>
            </a:pPr>
            <a:endParaRPr lang="fr-FR"/>
          </a:p>
        </c:txPr>
        <c:crossAx val="19707311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1">
                <a:solidFill>
                  <a:srgbClr val="002060"/>
                </a:solidFill>
              </a:rPr>
              <a:t>Valeur ajoutée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'Ecarts cumulés'!$B$33:$B$34</c:f>
              <c:strCache>
                <c:ptCount val="1"/>
                <c:pt idx="0">
                  <c:v> Valeur ajoutée</c:v>
                </c:pt>
              </c:strCache>
            </c:strRef>
          </c:tx>
          <c:spPr>
            <a:solidFill>
              <a:srgbClr val="00B050"/>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50A4-43D7-A2E1-19C8040E8278}"/>
              </c:ext>
            </c:extLst>
          </c:dPt>
          <c:dLbls>
            <c:dLbl>
              <c:idx val="0"/>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2-F934-4478-951D-1AC3BEADDCDA}"/>
                </c:ext>
              </c:extLst>
            </c:dLbl>
            <c:dLbl>
              <c:idx val="1"/>
              <c:tx>
                <c:rich>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fld id="{B82DCA98-452E-466B-AA72-DD3BC6B4F099}" type="VALUE">
                      <a:rPr lang="en-US" sz="850" b="1">
                        <a:solidFill>
                          <a:srgbClr val="002060"/>
                        </a:solidFill>
                      </a:rPr>
                      <a:pPr>
                        <a:defRPr sz="850" b="1"/>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0A4-43D7-A2E1-19C8040E8278}"/>
                </c:ext>
              </c:extLst>
            </c:dLbl>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Objectif</c:v>
              </c:pt>
              <c:pt idx="1">
                <c:v>Réalisé</c:v>
              </c:pt>
            </c:strLit>
          </c:cat>
          <c:val>
            <c:numRef>
              <c:f>('Ecarts cumulés'!$L$34,'Ecarts cumulés'!$M$34)</c:f>
              <c:numCache>
                <c:formatCode>0.0%</c:formatCode>
                <c:ptCount val="2"/>
                <c:pt idx="0">
                  <c:v>0</c:v>
                </c:pt>
                <c:pt idx="1">
                  <c:v>0</c:v>
                </c:pt>
              </c:numCache>
            </c:numRef>
          </c:val>
          <c:extLst>
            <c:ext xmlns:c16="http://schemas.microsoft.com/office/drawing/2014/chart" uri="{C3380CC4-5D6E-409C-BE32-E72D297353CC}">
              <c16:uniqueId val="{00000003-50A4-43D7-A2E1-19C8040E8278}"/>
            </c:ext>
          </c:extLst>
        </c:ser>
        <c:dLbls>
          <c:showLegendKey val="0"/>
          <c:showVal val="0"/>
          <c:showCatName val="0"/>
          <c:showSerName val="0"/>
          <c:showPercent val="0"/>
          <c:showBubbleSize val="0"/>
        </c:dLbls>
        <c:gapWidth val="219"/>
        <c:overlap val="-37"/>
        <c:axId val="201480056"/>
        <c:axId val="202906216"/>
      </c:barChart>
      <c:catAx>
        <c:axId val="201480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906216"/>
        <c:crosses val="autoZero"/>
        <c:auto val="1"/>
        <c:lblAlgn val="ctr"/>
        <c:lblOffset val="100"/>
        <c:noMultiLvlLbl val="0"/>
      </c:catAx>
      <c:valAx>
        <c:axId val="202906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n-lt"/>
                <a:ea typeface="+mn-ea"/>
                <a:cs typeface="+mn-cs"/>
              </a:defRPr>
            </a:pPr>
            <a:endParaRPr lang="fr-FR"/>
          </a:p>
        </c:txPr>
        <c:crossAx val="20148005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1">
                <a:solidFill>
                  <a:srgbClr val="002060"/>
                </a:solidFill>
              </a:rPr>
              <a:t>Résultat courant</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'Ecarts cumulés'!$B$41:$B$42</c:f>
              <c:strCache>
                <c:ptCount val="1"/>
                <c:pt idx="0">
                  <c:v> Résultat courant</c:v>
                </c:pt>
              </c:strCache>
            </c:strRef>
          </c:tx>
          <c:spPr>
            <a:solidFill>
              <a:srgbClr val="00B050"/>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471A-4937-BC78-BC00628EB212}"/>
              </c:ext>
            </c:extLst>
          </c:dPt>
          <c:dLbls>
            <c:dLbl>
              <c:idx val="0"/>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2-CB43-4173-B3C3-88AFB058A729}"/>
                </c:ext>
              </c:extLst>
            </c:dLbl>
            <c:dLbl>
              <c:idx val="1"/>
              <c:tx>
                <c:rich>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fld id="{B82DCA98-452E-466B-AA72-DD3BC6B4F099}" type="VALUE">
                      <a:rPr lang="en-US" sz="850" b="1">
                        <a:solidFill>
                          <a:srgbClr val="002060"/>
                        </a:solidFill>
                      </a:rPr>
                      <a:pPr>
                        <a:defRPr sz="850" b="1"/>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71A-4937-BC78-BC00628EB212}"/>
                </c:ext>
              </c:extLst>
            </c:dLbl>
            <c:spPr>
              <a:noFill/>
              <a:ln>
                <a:noFill/>
              </a:ln>
              <a:effectLst/>
            </c:spPr>
            <c:txPr>
              <a:bodyPr rot="0" spcFirstLastPara="1" vertOverflow="ellipsis" vert="horz" wrap="square" lIns="38100" tIns="19050" rIns="38100" bIns="19050" anchor="ctr" anchorCtr="1">
                <a:spAutoFit/>
              </a:bodyPr>
              <a:lstStyle/>
              <a:p>
                <a:pPr>
                  <a:defRPr sz="850" b="1" i="1"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Objectif</c:v>
              </c:pt>
              <c:pt idx="1">
                <c:v>Réalisé</c:v>
              </c:pt>
            </c:strLit>
          </c:cat>
          <c:val>
            <c:numRef>
              <c:f>('Ecarts cumulés'!$L$42,'Ecarts cumulés'!$M$42)</c:f>
              <c:numCache>
                <c:formatCode>0.0%</c:formatCode>
                <c:ptCount val="2"/>
                <c:pt idx="0">
                  <c:v>0</c:v>
                </c:pt>
                <c:pt idx="1">
                  <c:v>0</c:v>
                </c:pt>
              </c:numCache>
            </c:numRef>
          </c:val>
          <c:extLst>
            <c:ext xmlns:c16="http://schemas.microsoft.com/office/drawing/2014/chart" uri="{C3380CC4-5D6E-409C-BE32-E72D297353CC}">
              <c16:uniqueId val="{00000003-471A-4937-BC78-BC00628EB212}"/>
            </c:ext>
          </c:extLst>
        </c:ser>
        <c:dLbls>
          <c:showLegendKey val="0"/>
          <c:showVal val="0"/>
          <c:showCatName val="0"/>
          <c:showSerName val="0"/>
          <c:showPercent val="0"/>
          <c:showBubbleSize val="0"/>
        </c:dLbls>
        <c:gapWidth val="219"/>
        <c:overlap val="-37"/>
        <c:axId val="197193200"/>
        <c:axId val="202760760"/>
      </c:barChart>
      <c:catAx>
        <c:axId val="19719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760760"/>
        <c:crosses val="autoZero"/>
        <c:auto val="1"/>
        <c:lblAlgn val="ctr"/>
        <c:lblOffset val="100"/>
        <c:noMultiLvlLbl val="0"/>
      </c:catAx>
      <c:valAx>
        <c:axId val="202760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n-lt"/>
                <a:ea typeface="+mn-ea"/>
                <a:cs typeface="+mn-cs"/>
              </a:defRPr>
            </a:pPr>
            <a:endParaRPr lang="fr-FR"/>
          </a:p>
        </c:txPr>
        <c:crossAx val="197193200"/>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accent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114298</xdr:colOff>
      <xdr:row>19</xdr:row>
      <xdr:rowOff>0</xdr:rowOff>
    </xdr:from>
    <xdr:to>
      <xdr:col>8</xdr:col>
      <xdr:colOff>400050</xdr:colOff>
      <xdr:row>38</xdr:row>
      <xdr:rowOff>123825</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485776</xdr:colOff>
      <xdr:row>18</xdr:row>
      <xdr:rowOff>152400</xdr:rowOff>
    </xdr:from>
    <xdr:to>
      <xdr:col>13</xdr:col>
      <xdr:colOff>571500</xdr:colOff>
      <xdr:row>38</xdr:row>
      <xdr:rowOff>152400</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390526</xdr:colOff>
      <xdr:row>43</xdr:row>
      <xdr:rowOff>9525</xdr:rowOff>
    </xdr:from>
    <xdr:to>
      <xdr:col>12</xdr:col>
      <xdr:colOff>466725</xdr:colOff>
      <xdr:row>57</xdr:row>
      <xdr:rowOff>38100</xdr:rowOff>
    </xdr:to>
    <xdr:graphicFrame macro="">
      <xdr:nvGraphicFramePr>
        <xdr:cNvPr id="10" name="Graphique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42</xdr:row>
      <xdr:rowOff>152400</xdr:rowOff>
    </xdr:from>
    <xdr:to>
      <xdr:col>3</xdr:col>
      <xdr:colOff>704850</xdr:colOff>
      <xdr:row>57</xdr:row>
      <xdr:rowOff>19050</xdr:rowOff>
    </xdr:to>
    <xdr:graphicFrame macro="">
      <xdr:nvGraphicFramePr>
        <xdr:cNvPr id="12" name="Graphique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38101</xdr:colOff>
      <xdr:row>43</xdr:row>
      <xdr:rowOff>0</xdr:rowOff>
    </xdr:from>
    <xdr:to>
      <xdr:col>7</xdr:col>
      <xdr:colOff>333375</xdr:colOff>
      <xdr:row>57</xdr:row>
      <xdr:rowOff>28575</xdr:rowOff>
    </xdr:to>
    <xdr:graphicFrame macro="">
      <xdr:nvGraphicFramePr>
        <xdr:cNvPr id="13" name="Graphique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514350</xdr:colOff>
      <xdr:row>43</xdr:row>
      <xdr:rowOff>19050</xdr:rowOff>
    </xdr:from>
    <xdr:to>
      <xdr:col>17</xdr:col>
      <xdr:colOff>266700</xdr:colOff>
      <xdr:row>57</xdr:row>
      <xdr:rowOff>47625</xdr:rowOff>
    </xdr:to>
    <xdr:graphicFrame macro="">
      <xdr:nvGraphicFramePr>
        <xdr:cNvPr id="14" name="Graphique 13">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T32"/>
  <sheetViews>
    <sheetView showGridLines="0" showRowColHeaders="0" tabSelected="1" workbookViewId="0">
      <pane ySplit="6" topLeftCell="A22" activePane="bottomLeft" state="frozenSplit"/>
      <selection pane="bottomLeft" activeCell="B2" sqref="B2:D2"/>
    </sheetView>
  </sheetViews>
  <sheetFormatPr baseColWidth="10" defaultRowHeight="12.75" x14ac:dyDescent="0.2"/>
  <cols>
    <col min="1" max="1" width="1.7109375" customWidth="1"/>
    <col min="2" max="2" width="35.5703125" customWidth="1"/>
    <col min="3" max="4" width="6.7109375" customWidth="1"/>
    <col min="5" max="5" width="10.7109375" customWidth="1"/>
    <col min="6" max="6" width="9.28515625" customWidth="1"/>
    <col min="7" max="7" width="0.85546875" customWidth="1"/>
    <col min="8" max="9" width="10.7109375" customWidth="1"/>
    <col min="10" max="10" width="7.7109375" customWidth="1"/>
    <col min="11" max="11" width="1.7109375" customWidth="1"/>
    <col min="12" max="12" width="10.7109375" customWidth="1"/>
    <col min="13" max="13" width="9.28515625" customWidth="1"/>
    <col min="14" max="14" width="0.85546875" customWidth="1"/>
    <col min="15" max="16" width="10.7109375" customWidth="1"/>
    <col min="17" max="17" width="7.7109375" customWidth="1"/>
    <col min="18" max="18" width="0.85546875" style="400" customWidth="1"/>
    <col min="19" max="19" width="7.7109375" customWidth="1"/>
  </cols>
  <sheetData>
    <row r="1" spans="1:20" ht="6" customHeight="1" x14ac:dyDescent="0.2"/>
    <row r="2" spans="1:20" ht="20.100000000000001" customHeight="1" x14ac:dyDescent="0.2">
      <c r="B2" s="1012"/>
      <c r="C2" s="1013"/>
      <c r="D2" s="1014"/>
      <c r="E2" s="1025" t="str">
        <f>IF(ISBLANK(société)," &lt;-- Nom de l'entreprise à renseigner"," ")</f>
        <v xml:space="preserve"> &lt;-- Nom de l'entreprise à renseigner</v>
      </c>
      <c r="F2" s="1026"/>
      <c r="G2" s="1026"/>
      <c r="H2" s="1026"/>
      <c r="I2" s="1026"/>
    </row>
    <row r="3" spans="1:20" ht="6" customHeight="1" x14ac:dyDescent="0.2"/>
    <row r="4" spans="1:20" s="573" customFormat="1" ht="20.100000000000001" customHeight="1" x14ac:dyDescent="0.2">
      <c r="A4" s="568"/>
      <c r="B4" s="1015" t="s">
        <v>199</v>
      </c>
      <c r="C4" s="569" t="s">
        <v>93</v>
      </c>
      <c r="D4" s="570" t="s">
        <v>94</v>
      </c>
      <c r="E4" s="1039" t="s">
        <v>206</v>
      </c>
      <c r="F4" s="1040"/>
      <c r="G4" s="571"/>
      <c r="H4" s="1029" t="s">
        <v>200</v>
      </c>
      <c r="I4" s="1031" t="s">
        <v>203</v>
      </c>
      <c r="J4" s="1032"/>
      <c r="K4" s="571"/>
      <c r="L4" s="1035" t="s">
        <v>207</v>
      </c>
      <c r="M4" s="1036"/>
      <c r="N4" s="571"/>
      <c r="O4" s="1019" t="s">
        <v>322</v>
      </c>
      <c r="P4" s="1021" t="s">
        <v>203</v>
      </c>
      <c r="Q4" s="1022"/>
      <c r="R4" s="572"/>
      <c r="S4" s="1017" t="s">
        <v>71</v>
      </c>
      <c r="T4" s="571"/>
    </row>
    <row r="5" spans="1:20" s="573" customFormat="1" ht="20.100000000000001" customHeight="1" x14ac:dyDescent="0.2">
      <c r="A5" s="568"/>
      <c r="B5" s="1016"/>
      <c r="C5" s="574" t="s">
        <v>92</v>
      </c>
      <c r="D5" s="575" t="s">
        <v>92</v>
      </c>
      <c r="E5" s="576" t="s">
        <v>168</v>
      </c>
      <c r="F5" s="577" t="s">
        <v>92</v>
      </c>
      <c r="G5" s="578"/>
      <c r="H5" s="1030"/>
      <c r="I5" s="1033"/>
      <c r="J5" s="1034"/>
      <c r="K5" s="578"/>
      <c r="L5" s="579" t="s">
        <v>168</v>
      </c>
      <c r="M5" s="580" t="s">
        <v>92</v>
      </c>
      <c r="N5" s="578"/>
      <c r="O5" s="1020"/>
      <c r="P5" s="1023"/>
      <c r="Q5" s="1024"/>
      <c r="R5" s="572"/>
      <c r="S5" s="1018"/>
      <c r="T5" s="578"/>
    </row>
    <row r="6" spans="1:20" ht="6" customHeight="1" x14ac:dyDescent="0.2"/>
    <row r="7" spans="1:20" ht="20.100000000000001" customHeight="1" x14ac:dyDescent="0.2">
      <c r="B7" s="564" t="s">
        <v>197</v>
      </c>
      <c r="C7" s="564"/>
      <c r="D7" s="564"/>
    </row>
    <row r="8" spans="1:20" s="4" customFormat="1" ht="20.100000000000001" customHeight="1" x14ac:dyDescent="0.2">
      <c r="A8" s="5"/>
      <c r="B8" s="1044" t="s">
        <v>33</v>
      </c>
      <c r="C8" s="1045"/>
      <c r="D8" s="1046"/>
      <c r="E8" s="491"/>
      <c r="F8" s="886" t="str">
        <f>IF(ISBLANK(E8)," ",E8/$E$12)</f>
        <v xml:space="preserve"> </v>
      </c>
      <c r="G8" s="21"/>
      <c r="H8" s="407"/>
      <c r="I8" s="464">
        <f>E8</f>
        <v>0</v>
      </c>
      <c r="J8" s="430"/>
      <c r="K8" s="21"/>
      <c r="L8" s="433"/>
      <c r="M8" s="886" t="str">
        <f>IF(ISBLANK(L8)," ",L8/$L$12)</f>
        <v xml:space="preserve"> </v>
      </c>
      <c r="O8" s="407"/>
      <c r="P8" s="464">
        <f>L8</f>
        <v>0</v>
      </c>
      <c r="Q8" s="430"/>
      <c r="R8" s="10"/>
      <c r="S8" s="94" t="str">
        <f t="shared" ref="S8:S14" si="0">IF(ISERROR(IF(L8=0," ",IF(E8=0," ",(L8/E8)-1)))," ",IF(L8=0," ",IF(E8=0," ",(L8/E8)-1)))</f>
        <v xml:space="preserve"> </v>
      </c>
    </row>
    <row r="9" spans="1:20" s="4" customFormat="1" ht="20.100000000000001" customHeight="1" x14ac:dyDescent="0.2">
      <c r="A9" s="5"/>
      <c r="B9" s="1047" t="s">
        <v>39</v>
      </c>
      <c r="C9" s="1038"/>
      <c r="D9" s="1048"/>
      <c r="E9" s="436"/>
      <c r="F9" s="881" t="str">
        <f>IF(ISBLANK(E9)," ",E9/$E$12)</f>
        <v xml:space="preserve"> </v>
      </c>
      <c r="G9" s="21"/>
      <c r="H9" s="79"/>
      <c r="I9" s="103">
        <f t="shared" ref="I9:I14" si="1">E9</f>
        <v>0</v>
      </c>
      <c r="J9" s="431"/>
      <c r="K9" s="21"/>
      <c r="L9" s="434"/>
      <c r="M9" s="881" t="str">
        <f>IF(ISBLANK(L9)," ",L9/$L$12)</f>
        <v xml:space="preserve"> </v>
      </c>
      <c r="O9" s="79"/>
      <c r="P9" s="103">
        <f t="shared" ref="P9:P14" si="2">L9</f>
        <v>0</v>
      </c>
      <c r="Q9" s="431"/>
      <c r="R9" s="10"/>
      <c r="S9" s="54" t="str">
        <f t="shared" si="0"/>
        <v xml:space="preserve"> </v>
      </c>
    </row>
    <row r="10" spans="1:20" s="4" customFormat="1" ht="20.100000000000001" customHeight="1" x14ac:dyDescent="0.2">
      <c r="A10" s="5"/>
      <c r="B10" s="1047" t="s">
        <v>103</v>
      </c>
      <c r="C10" s="1038"/>
      <c r="D10" s="1048"/>
      <c r="E10" s="439"/>
      <c r="F10" s="882" t="str">
        <f>IF(ISBLANK(E10)," ",E10/$E$12)</f>
        <v xml:space="preserve"> </v>
      </c>
      <c r="G10" s="21"/>
      <c r="H10" s="81"/>
      <c r="I10" s="120">
        <f t="shared" si="1"/>
        <v>0</v>
      </c>
      <c r="J10" s="432"/>
      <c r="K10" s="21"/>
      <c r="L10" s="501"/>
      <c r="M10" s="882" t="str">
        <f>IF(ISBLANK(L10)," ",L10/$L$12)</f>
        <v xml:space="preserve"> </v>
      </c>
      <c r="O10" s="81"/>
      <c r="P10" s="120">
        <f t="shared" si="2"/>
        <v>0</v>
      </c>
      <c r="Q10" s="432"/>
      <c r="R10" s="10"/>
      <c r="S10" s="43" t="str">
        <f t="shared" si="0"/>
        <v xml:space="preserve"> </v>
      </c>
    </row>
    <row r="11" spans="1:20" s="4" customFormat="1" ht="20.100000000000001" customHeight="1" x14ac:dyDescent="0.2">
      <c r="A11" s="5"/>
      <c r="B11" s="1047" t="s">
        <v>40</v>
      </c>
      <c r="C11" s="1038"/>
      <c r="D11" s="1048"/>
      <c r="E11" s="437"/>
      <c r="F11" s="882" t="str">
        <f>IF(ISBLANK(E11)," ",E11/$E$12)</f>
        <v xml:space="preserve"> </v>
      </c>
      <c r="G11" s="21"/>
      <c r="H11" s="81"/>
      <c r="I11" s="838">
        <f t="shared" si="1"/>
        <v>0</v>
      </c>
      <c r="J11" s="432"/>
      <c r="K11" s="21"/>
      <c r="L11" s="502"/>
      <c r="M11" s="882" t="str">
        <f>IF(ISBLANK(L11)," ",L11/$L$12)</f>
        <v xml:space="preserve"> </v>
      </c>
      <c r="O11" s="81"/>
      <c r="P11" s="839">
        <f t="shared" si="2"/>
        <v>0</v>
      </c>
      <c r="Q11" s="432"/>
      <c r="R11" s="10"/>
      <c r="S11" s="42" t="str">
        <f t="shared" si="0"/>
        <v xml:space="preserve"> </v>
      </c>
    </row>
    <row r="12" spans="1:20" s="4" customFormat="1" ht="21.95" customHeight="1" x14ac:dyDescent="0.2">
      <c r="A12" s="5"/>
      <c r="B12" s="1037" t="s">
        <v>0</v>
      </c>
      <c r="C12" s="1038"/>
      <c r="D12" s="1038"/>
      <c r="E12" s="488">
        <f>SUM(E8:E11)</f>
        <v>0</v>
      </c>
      <c r="F12" s="291" t="str">
        <f>IF(ISERROR(E12/$E$18)," ",E12/$E$18)</f>
        <v xml:space="preserve"> </v>
      </c>
      <c r="G12" s="21"/>
      <c r="H12" s="487"/>
      <c r="I12" s="518">
        <f t="shared" si="1"/>
        <v>0</v>
      </c>
      <c r="J12" s="212"/>
      <c r="K12" s="21"/>
      <c r="L12" s="489">
        <f>SUM(L8:L11)</f>
        <v>0</v>
      </c>
      <c r="M12" s="490" t="str">
        <f>IF(ISERROR(L12/$L$18)," ",L12/$L$18)</f>
        <v xml:space="preserve"> </v>
      </c>
      <c r="O12" s="487"/>
      <c r="P12" s="518">
        <f t="shared" si="2"/>
        <v>0</v>
      </c>
      <c r="Q12" s="212"/>
      <c r="R12" s="10"/>
      <c r="S12" s="175" t="str">
        <f t="shared" si="0"/>
        <v xml:space="preserve"> </v>
      </c>
    </row>
    <row r="13" spans="1:20" s="4" customFormat="1" ht="20.100000000000001" customHeight="1" x14ac:dyDescent="0.2">
      <c r="A13" s="5"/>
      <c r="B13" s="1049" t="s">
        <v>104</v>
      </c>
      <c r="C13" s="1038"/>
      <c r="D13" s="1048"/>
      <c r="E13" s="836"/>
      <c r="F13" s="87" t="str">
        <f>IF(ISERROR(E13/E12)," ",E13/E12)</f>
        <v xml:space="preserve"> </v>
      </c>
      <c r="G13" s="21"/>
      <c r="H13" s="448"/>
      <c r="I13" s="840">
        <f t="shared" si="1"/>
        <v>0</v>
      </c>
      <c r="J13" s="87"/>
      <c r="K13" s="21"/>
      <c r="L13" s="837"/>
      <c r="M13" s="87" t="str">
        <f>IF(ISERROR(L13/L12)," ",L13/L12)</f>
        <v xml:space="preserve"> </v>
      </c>
      <c r="O13" s="448"/>
      <c r="P13" s="841">
        <f t="shared" si="2"/>
        <v>0</v>
      </c>
      <c r="Q13" s="87"/>
      <c r="R13" s="10"/>
      <c r="S13" s="42" t="str">
        <f t="shared" si="0"/>
        <v xml:space="preserve"> </v>
      </c>
    </row>
    <row r="14" spans="1:20" s="4" customFormat="1" ht="20.100000000000001" customHeight="1" x14ac:dyDescent="0.2">
      <c r="A14" s="5"/>
      <c r="B14" s="1050" t="s">
        <v>105</v>
      </c>
      <c r="C14" s="1051"/>
      <c r="D14" s="1052"/>
      <c r="E14" s="842">
        <f>E12-E13</f>
        <v>0</v>
      </c>
      <c r="F14" s="481" t="str">
        <f>IF(ISERROR(E14/E12)," ",E14/E12)</f>
        <v xml:space="preserve"> </v>
      </c>
      <c r="G14" s="21"/>
      <c r="H14" s="474"/>
      <c r="I14" s="842">
        <f t="shared" si="1"/>
        <v>0</v>
      </c>
      <c r="J14" s="481"/>
      <c r="K14" s="21"/>
      <c r="L14" s="843">
        <f>L12-L13</f>
        <v>0</v>
      </c>
      <c r="M14" s="481" t="str">
        <f>IF(ISERROR(L14/L12)," ",L14/L12)</f>
        <v xml:space="preserve"> </v>
      </c>
      <c r="O14" s="474"/>
      <c r="P14" s="843">
        <f t="shared" si="2"/>
        <v>0</v>
      </c>
      <c r="Q14" s="481"/>
      <c r="R14" s="10"/>
      <c r="S14" s="844" t="str">
        <f t="shared" si="0"/>
        <v xml:space="preserve"> </v>
      </c>
    </row>
    <row r="15" spans="1:20" ht="6" customHeight="1" x14ac:dyDescent="0.2">
      <c r="B15" s="565"/>
      <c r="C15" s="565"/>
      <c r="D15" s="565"/>
    </row>
    <row r="16" spans="1:20" s="4" customFormat="1" ht="20.100000000000001" customHeight="1" x14ac:dyDescent="0.2">
      <c r="A16" s="5"/>
      <c r="B16" s="1053" t="s">
        <v>106</v>
      </c>
      <c r="C16" s="1045"/>
      <c r="D16" s="1046"/>
      <c r="E16" s="491"/>
      <c r="F16" s="449"/>
      <c r="G16" s="21"/>
      <c r="H16" s="429"/>
      <c r="I16" s="482">
        <f t="shared" ref="I16:I18" si="3">E16</f>
        <v>0</v>
      </c>
      <c r="J16" s="480"/>
      <c r="K16" s="21"/>
      <c r="L16" s="433"/>
      <c r="M16" s="451"/>
      <c r="O16" s="429"/>
      <c r="P16" s="482">
        <f t="shared" ref="P16:P18" si="4">L16</f>
        <v>0</v>
      </c>
      <c r="Q16" s="480"/>
      <c r="R16" s="10"/>
      <c r="S16" s="453" t="str">
        <f>IF(ISERROR(IF(ISBLANK(L16)," ",IF(ISBLANK(E16)," ",(L16/E16)-1)))," ",IF(ISBLANK(L16)," ",IF(ISBLANK(E16)," ",(L16/E16)-1)))</f>
        <v xml:space="preserve"> </v>
      </c>
    </row>
    <row r="17" spans="1:20" s="4" customFormat="1" ht="20.100000000000001" customHeight="1" x14ac:dyDescent="0.2">
      <c r="A17" s="5"/>
      <c r="B17" s="1054" t="s">
        <v>35</v>
      </c>
      <c r="C17" s="1055"/>
      <c r="D17" s="1056"/>
      <c r="E17" s="437"/>
      <c r="F17" s="412"/>
      <c r="G17" s="21"/>
      <c r="H17" s="81"/>
      <c r="I17" s="120">
        <f t="shared" si="3"/>
        <v>0</v>
      </c>
      <c r="J17" s="493"/>
      <c r="K17" s="21"/>
      <c r="L17" s="502"/>
      <c r="M17" s="421"/>
      <c r="O17" s="81"/>
      <c r="P17" s="120">
        <f t="shared" si="4"/>
        <v>0</v>
      </c>
      <c r="Q17" s="493"/>
      <c r="R17" s="10"/>
      <c r="S17" s="43" t="str">
        <f>IF(ISERROR(IF(ISBLANK(L17)," ",IF(ISBLANK(E17)," ",(L17/E17)-1)))," ",IF(ISBLANK(L17)," ",IF(ISBLANK(E17)," ",(L17/E17)-1)))</f>
        <v xml:space="preserve"> </v>
      </c>
    </row>
    <row r="18" spans="1:20" s="4" customFormat="1" ht="21.95" customHeight="1" collapsed="1" x14ac:dyDescent="0.2">
      <c r="A18" s="5"/>
      <c r="B18" s="1041" t="s">
        <v>36</v>
      </c>
      <c r="C18" s="1042"/>
      <c r="D18" s="1043"/>
      <c r="E18" s="494">
        <f>E12+SUM(E16:E17)</f>
        <v>0</v>
      </c>
      <c r="F18" s="495" t="str">
        <f>IF(E18=0," ",100%)</f>
        <v xml:space="preserve"> </v>
      </c>
      <c r="G18" s="21"/>
      <c r="H18" s="496"/>
      <c r="I18" s="469">
        <f t="shared" si="3"/>
        <v>0</v>
      </c>
      <c r="J18" s="497"/>
      <c r="K18" s="21"/>
      <c r="L18" s="498">
        <f>L12+SUM(L16:L17)</f>
        <v>0</v>
      </c>
      <c r="M18" s="499" t="str">
        <f>IF(L18=0," ",100%)</f>
        <v xml:space="preserve"> </v>
      </c>
      <c r="O18" s="496"/>
      <c r="P18" s="469">
        <f t="shared" si="4"/>
        <v>0</v>
      </c>
      <c r="Q18" s="497"/>
      <c r="R18" s="10"/>
      <c r="S18" s="47" t="str">
        <f>IF(ISERROR(IF(L18=0," ",IF(E18=0," ",(L18/E18)-1)))," ",IF(L18=0," ",IF(E18=0," ",(L18/E18)-1)))</f>
        <v xml:space="preserve"> </v>
      </c>
    </row>
    <row r="19" spans="1:20" ht="20.100000000000001" customHeight="1" x14ac:dyDescent="0.2">
      <c r="B19" s="564" t="s">
        <v>198</v>
      </c>
      <c r="H19" s="582" t="str">
        <f>IF((H18+I18-E18)=0," ","Ecart")</f>
        <v xml:space="preserve"> </v>
      </c>
      <c r="I19" s="581" t="str">
        <f>IF((H18+I18-E18)=0,"ok",H18+I18-E18)</f>
        <v>ok</v>
      </c>
      <c r="O19" s="582" t="str">
        <f>IF((O18+P18-L18)=0," ","Ecart")</f>
        <v xml:space="preserve"> </v>
      </c>
      <c r="P19" s="581" t="str">
        <f>IF((O18+P18-L18)=0,"ok",O18+P18-L18)</f>
        <v>ok</v>
      </c>
    </row>
    <row r="20" spans="1:20" s="4" customFormat="1" ht="20.100000000000001" customHeight="1" x14ac:dyDescent="0.2">
      <c r="A20" s="5"/>
      <c r="B20" s="566" t="s">
        <v>54</v>
      </c>
      <c r="C20" s="406"/>
      <c r="D20" s="549">
        <f t="shared" ref="D20:D24" si="5">IF(ISBLANK(C20),0,100%-C20)</f>
        <v>0</v>
      </c>
      <c r="E20" s="492"/>
      <c r="F20" s="449"/>
      <c r="G20" s="21"/>
      <c r="H20" s="52">
        <f>E20*C20</f>
        <v>0</v>
      </c>
      <c r="I20" s="475">
        <f>IF(ISBLANK(C20),0,E20-H20)</f>
        <v>0</v>
      </c>
      <c r="J20" s="552"/>
      <c r="K20" s="21"/>
      <c r="L20" s="433"/>
      <c r="M20" s="451"/>
      <c r="N20" s="21"/>
      <c r="O20" s="884">
        <f>L20*C20</f>
        <v>0</v>
      </c>
      <c r="P20" s="478">
        <f>IF(ISBLANK(C20),0,L20-O20)</f>
        <v>0</v>
      </c>
      <c r="Q20" s="555"/>
      <c r="R20" s="7"/>
      <c r="S20" s="453" t="str">
        <f>IF(ISERROR(IF(ISBLANK(L20)," ",IF(ISBLANK(E20)," ",(L20/E20)-1)))," ",IF(ISBLANK(L20)," ",IF(ISBLANK(E20)," ",(L20/E20)-1)))</f>
        <v xml:space="preserve"> </v>
      </c>
      <c r="T20" s="21"/>
    </row>
    <row r="21" spans="1:20" s="4" customFormat="1" ht="20.100000000000001" customHeight="1" x14ac:dyDescent="0.2">
      <c r="A21" s="5"/>
      <c r="B21" s="567" t="s">
        <v>128</v>
      </c>
      <c r="C21" s="134"/>
      <c r="D21" s="550">
        <f t="shared" si="5"/>
        <v>0</v>
      </c>
      <c r="E21" s="440"/>
      <c r="F21" s="132"/>
      <c r="G21" s="21"/>
      <c r="H21" s="48">
        <f>E21*C21</f>
        <v>0</v>
      </c>
      <c r="I21" s="105">
        <f>IF(ISBLANK(C21),0,E21-H21)</f>
        <v>0</v>
      </c>
      <c r="J21" s="553"/>
      <c r="K21" s="21"/>
      <c r="L21" s="434"/>
      <c r="M21" s="416"/>
      <c r="N21" s="21"/>
      <c r="O21" s="885">
        <f>L21*C21</f>
        <v>0</v>
      </c>
      <c r="P21" s="114">
        <f>IF(ISBLANK(C21),0,L21-O21)</f>
        <v>0</v>
      </c>
      <c r="Q21" s="556"/>
      <c r="R21" s="7"/>
      <c r="S21" s="43" t="str">
        <f>IF(ISERROR(IF(ISBLANK(L21)," ",IF(ISBLANK(E21)," ",(L21/E21)-1)))," ",IF(ISBLANK(L21)," ",IF(ISBLANK(E21)," ",(L21/E21)-1)))</f>
        <v xml:space="preserve"> </v>
      </c>
      <c r="T21" s="21"/>
    </row>
    <row r="22" spans="1:20" s="4" customFormat="1" ht="20.100000000000001" customHeight="1" x14ac:dyDescent="0.2">
      <c r="A22" s="5"/>
      <c r="B22" s="567" t="s">
        <v>56</v>
      </c>
      <c r="C22" s="134"/>
      <c r="D22" s="550">
        <f t="shared" si="5"/>
        <v>0</v>
      </c>
      <c r="E22" s="440"/>
      <c r="F22" s="132"/>
      <c r="G22" s="21"/>
      <c r="H22" s="48">
        <f>E22*C22</f>
        <v>0</v>
      </c>
      <c r="I22" s="105">
        <f>IF(ISBLANK(C22),0,E22-H22)</f>
        <v>0</v>
      </c>
      <c r="J22" s="553"/>
      <c r="K22" s="21"/>
      <c r="L22" s="434"/>
      <c r="M22" s="416"/>
      <c r="N22" s="21"/>
      <c r="O22" s="885">
        <f>L22*C22</f>
        <v>0</v>
      </c>
      <c r="P22" s="114">
        <f>IF(ISBLANK(C22),0,L22-O22)</f>
        <v>0</v>
      </c>
      <c r="Q22" s="556"/>
      <c r="R22" s="7"/>
      <c r="S22" s="43" t="str">
        <f>IF(ISERROR(IF(ISBLANK(L22)," ",IF(ISBLANK(E22)," ",(L22/E22)-1)))," ",IF(ISBLANK(L22)," ",IF(ISBLANK(E22)," ",(L22/E22)-1)))</f>
        <v xml:space="preserve"> </v>
      </c>
      <c r="T22" s="21"/>
    </row>
    <row r="23" spans="1:20" s="4" customFormat="1" ht="20.100000000000001" customHeight="1" x14ac:dyDescent="0.2">
      <c r="A23" s="5"/>
      <c r="B23" s="567" t="s">
        <v>135</v>
      </c>
      <c r="C23" s="134"/>
      <c r="D23" s="550">
        <f t="shared" si="5"/>
        <v>0</v>
      </c>
      <c r="E23" s="440"/>
      <c r="F23" s="132"/>
      <c r="G23" s="21"/>
      <c r="H23" s="48">
        <f>E23*C23</f>
        <v>0</v>
      </c>
      <c r="I23" s="105">
        <f>IF(ISBLANK(C23),0,E23-H23)</f>
        <v>0</v>
      </c>
      <c r="J23" s="553"/>
      <c r="K23" s="21"/>
      <c r="L23" s="434"/>
      <c r="M23" s="416"/>
      <c r="N23" s="21"/>
      <c r="O23" s="885">
        <f>L23*C23</f>
        <v>0</v>
      </c>
      <c r="P23" s="114">
        <f>IF(ISBLANK(C23),0,L23-O23)</f>
        <v>0</v>
      </c>
      <c r="Q23" s="556"/>
      <c r="R23" s="7"/>
      <c r="S23" s="43" t="str">
        <f>IF(ISERROR(IF(ISBLANK(L23)," ",IF(ISBLANK(E23)," ",(L23/E23)-1)))," ",IF(ISBLANK(L23)," ",IF(ISBLANK(E23)," ",(L23/E23)-1)))</f>
        <v xml:space="preserve"> </v>
      </c>
      <c r="T23" s="21"/>
    </row>
    <row r="24" spans="1:20" s="4" customFormat="1" ht="20.100000000000001" customHeight="1" x14ac:dyDescent="0.2">
      <c r="A24" s="5"/>
      <c r="B24" s="90" t="s">
        <v>74</v>
      </c>
      <c r="C24" s="134">
        <v>1</v>
      </c>
      <c r="D24" s="550">
        <f t="shared" si="5"/>
        <v>0</v>
      </c>
      <c r="E24" s="442"/>
      <c r="F24" s="411"/>
      <c r="G24" s="21"/>
      <c r="H24" s="49">
        <f>E24*C24</f>
        <v>0</v>
      </c>
      <c r="I24" s="104">
        <f>IF(ISBLANK(C24),0,E24-H24)</f>
        <v>0</v>
      </c>
      <c r="J24" s="554"/>
      <c r="K24" s="21"/>
      <c r="L24" s="501"/>
      <c r="M24" s="415"/>
      <c r="N24" s="21"/>
      <c r="O24" s="425">
        <f>L24*C24</f>
        <v>0</v>
      </c>
      <c r="P24" s="113">
        <f>IF(ISBLANK(C24),0,L24-O24)</f>
        <v>0</v>
      </c>
      <c r="Q24" s="557"/>
      <c r="R24" s="7"/>
      <c r="S24" s="42" t="str">
        <f>IF(ISERROR(IF(ISBLANK(L24)," ",IF(ISBLANK(E24)," ",(L24/E24)-1)))," ",IF(ISBLANK(L24)," ",IF(ISBLANK(E24)," ",(L24/E24)-1)))</f>
        <v xml:space="preserve"> </v>
      </c>
      <c r="T24" s="21"/>
    </row>
    <row r="25" spans="1:20" s="18" customFormat="1" ht="21.95" customHeight="1" x14ac:dyDescent="0.2">
      <c r="A25" s="17"/>
      <c r="B25" s="1027" t="s">
        <v>49</v>
      </c>
      <c r="C25" s="1028"/>
      <c r="D25" s="1028"/>
      <c r="E25" s="445">
        <f>SUM(E20:E24)</f>
        <v>0</v>
      </c>
      <c r="F25" s="308" t="str">
        <f>IF(ISERROR(E25/production)," ",E25/production)</f>
        <v xml:space="preserve"> </v>
      </c>
      <c r="G25" s="21"/>
      <c r="H25" s="468">
        <f>SUM(H20:H24)</f>
        <v>0</v>
      </c>
      <c r="I25" s="483">
        <f>SUM(I20:I24)</f>
        <v>0</v>
      </c>
      <c r="J25" s="484" t="str">
        <f>IF(ISERROR(I25/production)," ",I25/production)</f>
        <v xml:space="preserve"> </v>
      </c>
      <c r="K25" s="21"/>
      <c r="L25" s="503">
        <f>SUM(L20:L24)</f>
        <v>0</v>
      </c>
      <c r="M25" s="477" t="str">
        <f>IF(ISERROR(L25/production_prévue)," ",L25/production_prévue)</f>
        <v xml:space="preserve"> </v>
      </c>
      <c r="N25" s="21"/>
      <c r="O25" s="504">
        <f>SUM(O20:O24)</f>
        <v>0</v>
      </c>
      <c r="P25" s="485">
        <f>SUM(P20:P24)</f>
        <v>0</v>
      </c>
      <c r="Q25" s="486" t="str">
        <f>IF(ISERROR(P25/production_prévue)," ",P25/production_prévue)</f>
        <v xml:space="preserve"> </v>
      </c>
      <c r="R25" s="7"/>
      <c r="S25" s="471" t="str">
        <f>IF(ISERROR(IF(L25=0," ",IF(E25=0," ",(L25/E25)-1)))," ",IF(L25=0," ",IF(E25=0," ",(L25/E25)-1)))</f>
        <v xml:space="preserve"> </v>
      </c>
      <c r="T25" s="21"/>
    </row>
    <row r="26" spans="1:20" ht="20.100000000000001" customHeight="1" x14ac:dyDescent="0.2">
      <c r="B26" s="404" t="s">
        <v>201</v>
      </c>
      <c r="H26" s="582" t="str">
        <f>IF((H25+I25-E25)=0," ","Ecart")</f>
        <v xml:space="preserve"> </v>
      </c>
      <c r="I26" s="581" t="str">
        <f>IF((H25+I25-E25)=0,"ok",H25+I25-E25)</f>
        <v>ok</v>
      </c>
      <c r="O26" s="582" t="str">
        <f>IF((O25+P25-L25)=0," ","Ecart")</f>
        <v xml:space="preserve"> </v>
      </c>
      <c r="P26" s="581" t="str">
        <f>IF((O25+P25-L25)=0,"ok",O25+P25-L25)</f>
        <v>ok</v>
      </c>
    </row>
    <row r="27" spans="1:20" s="4" customFormat="1" ht="20.100000000000001" customHeight="1" x14ac:dyDescent="0.2">
      <c r="A27" s="5"/>
      <c r="B27" s="566" t="s">
        <v>136</v>
      </c>
      <c r="C27" s="406">
        <v>1</v>
      </c>
      <c r="D27" s="549">
        <f>IF(ISBLANK(C27),0,100%-C27)</f>
        <v>0</v>
      </c>
      <c r="E27" s="492"/>
      <c r="F27" s="449"/>
      <c r="G27" s="21"/>
      <c r="H27" s="52">
        <f>E27*C27</f>
        <v>0</v>
      </c>
      <c r="I27" s="482">
        <f>IF(ISBLANK(C27),0,E27-H27)</f>
        <v>0</v>
      </c>
      <c r="J27" s="558"/>
      <c r="K27" s="21"/>
      <c r="L27" s="450"/>
      <c r="M27" s="451"/>
      <c r="N27" s="21"/>
      <c r="O27" s="628">
        <f>L27*C27</f>
        <v>0</v>
      </c>
      <c r="P27" s="452">
        <f>IF(ISBLANK(C27),0,L27-O27)</f>
        <v>0</v>
      </c>
      <c r="Q27" s="561"/>
      <c r="R27" s="7"/>
      <c r="S27" s="453" t="str">
        <f>IF(ISERROR(IF(ISBLANK(L27)," ",IF(ISBLANK(E27)," ",(L27/E27)-1)))," ",IF(ISBLANK(L27)," ",IF(ISBLANK(E27)," ",(L27/E27)-1)))</f>
        <v xml:space="preserve"> </v>
      </c>
      <c r="T27" s="21"/>
    </row>
    <row r="28" spans="1:20" s="4" customFormat="1" ht="20.100000000000001" customHeight="1" x14ac:dyDescent="0.2">
      <c r="A28" s="5"/>
      <c r="B28" s="567" t="s">
        <v>137</v>
      </c>
      <c r="C28" s="134">
        <v>1</v>
      </c>
      <c r="D28" s="550">
        <f>IF(ISBLANK(C28),0,100%-C28)</f>
        <v>0</v>
      </c>
      <c r="E28" s="440"/>
      <c r="F28" s="132"/>
      <c r="G28" s="21"/>
      <c r="H28" s="48">
        <f>E28*C28</f>
        <v>0</v>
      </c>
      <c r="I28" s="103">
        <f>IF(ISBLANK(C28),0,E28-H28)</f>
        <v>0</v>
      </c>
      <c r="J28" s="559"/>
      <c r="K28" s="21"/>
      <c r="L28" s="75"/>
      <c r="M28" s="416"/>
      <c r="N28" s="21"/>
      <c r="O28" s="463"/>
      <c r="P28" s="110">
        <f>IF(ISBLANK(C28),0,L28-O28)</f>
        <v>0</v>
      </c>
      <c r="Q28" s="562"/>
      <c r="R28" s="7"/>
      <c r="S28" s="43" t="str">
        <f>IF(ISERROR(IF(ISBLANK(L28)," ",IF(ISBLANK(E28)," ",(L28/E28)-1)))," ",IF(ISBLANK(L28)," ",IF(ISBLANK(E28)," ",(L28/E28)-1)))</f>
        <v xml:space="preserve"> </v>
      </c>
      <c r="T28" s="21"/>
    </row>
    <row r="29" spans="1:20" s="4" customFormat="1" ht="20.100000000000001" customHeight="1" x14ac:dyDescent="0.2">
      <c r="A29" s="5"/>
      <c r="B29" s="567" t="s">
        <v>80</v>
      </c>
      <c r="C29" s="134"/>
      <c r="D29" s="550">
        <f>IF(ISBLANK(C29),0,100%-C29)</f>
        <v>0</v>
      </c>
      <c r="E29" s="440"/>
      <c r="F29" s="132"/>
      <c r="G29" s="21"/>
      <c r="H29" s="48">
        <f>E29*C29</f>
        <v>0</v>
      </c>
      <c r="I29" s="103">
        <f>IF(ISBLANK(C29),0,E29-H29)</f>
        <v>0</v>
      </c>
      <c r="J29" s="559"/>
      <c r="K29" s="21"/>
      <c r="L29" s="75"/>
      <c r="M29" s="416"/>
      <c r="N29" s="21"/>
      <c r="O29" s="463">
        <f>L29*C29</f>
        <v>0</v>
      </c>
      <c r="P29" s="110">
        <f>IF(ISBLANK(C29),0,L29-O29)</f>
        <v>0</v>
      </c>
      <c r="Q29" s="562"/>
      <c r="R29" s="7"/>
      <c r="S29" s="43" t="str">
        <f>IF(ISERROR(IF(ISBLANK(L29)," ",IF(ISBLANK(E29)," ",(L29/E29)-1)))," ",IF(ISBLANK(L29)," ",IF(ISBLANK(E29)," ",(L29/E29)-1)))</f>
        <v xml:space="preserve"> </v>
      </c>
      <c r="T29" s="21"/>
    </row>
    <row r="30" spans="1:20" s="4" customFormat="1" ht="20.100000000000001" customHeight="1" x14ac:dyDescent="0.2">
      <c r="A30" s="5"/>
      <c r="B30" s="90"/>
      <c r="C30" s="134"/>
      <c r="D30" s="550">
        <f>IF(ISBLANK(C30),0,100%-C30)</f>
        <v>0</v>
      </c>
      <c r="E30" s="442">
        <v>0</v>
      </c>
      <c r="F30" s="411"/>
      <c r="G30" s="21"/>
      <c r="H30" s="49">
        <f>E30*C30</f>
        <v>0</v>
      </c>
      <c r="I30" s="102">
        <f>IF(ISBLANK(C30),0,E30-H30)</f>
        <v>0</v>
      </c>
      <c r="J30" s="560"/>
      <c r="K30" s="21"/>
      <c r="L30" s="78"/>
      <c r="M30" s="415"/>
      <c r="N30" s="21"/>
      <c r="O30" s="50">
        <f>L30*C30</f>
        <v>0</v>
      </c>
      <c r="P30" s="109">
        <f>IF(ISBLANK(C30),0,L30-O30)</f>
        <v>0</v>
      </c>
      <c r="Q30" s="563"/>
      <c r="R30" s="7"/>
      <c r="S30" s="44" t="str">
        <f>IF(ISERROR(IF(ISBLANK(L30)," ",IF(ISBLANK(E30)," ",(L30/E30)-1)))," ",IF(ISBLANK(L30)," ",IF(ISBLANK(E30)," ",(L30/E30)-1)))</f>
        <v xml:space="preserve"> </v>
      </c>
      <c r="T30" s="21"/>
    </row>
    <row r="31" spans="1:20" s="18" customFormat="1" ht="21.95" customHeight="1" x14ac:dyDescent="0.2">
      <c r="A31" s="17"/>
      <c r="B31" s="1027" t="s">
        <v>59</v>
      </c>
      <c r="C31" s="1028"/>
      <c r="D31" s="1028"/>
      <c r="E31" s="445">
        <f>SUM(E27:E30)</f>
        <v>0</v>
      </c>
      <c r="F31" s="308" t="str">
        <f>IF(ISERROR(E31/production)," ",E31/production)</f>
        <v xml:space="preserve"> </v>
      </c>
      <c r="G31" s="21"/>
      <c r="H31" s="468">
        <f>SUM(H27:H30)</f>
        <v>0</v>
      </c>
      <c r="I31" s="483">
        <f>SUM(I27:I30)</f>
        <v>0</v>
      </c>
      <c r="J31" s="484" t="str">
        <f>IF(ISERROR(I31/production)," ",I31/production)</f>
        <v xml:space="preserve"> </v>
      </c>
      <c r="K31" s="21"/>
      <c r="L31" s="503">
        <f>SUM(L27:L30)</f>
        <v>0</v>
      </c>
      <c r="M31" s="477" t="str">
        <f>IF(ISERROR(L31/production_prévue)," ",L31/production_prévue)</f>
        <v xml:space="preserve"> </v>
      </c>
      <c r="N31" s="21"/>
      <c r="O31" s="504">
        <f>SUM(O27:O30)</f>
        <v>0</v>
      </c>
      <c r="P31" s="485">
        <f>SUM(P27:P30)</f>
        <v>0</v>
      </c>
      <c r="Q31" s="486" t="str">
        <f>IF(ISERROR(P31/production_prévue)," ",P31/production_prévue)</f>
        <v xml:space="preserve"> </v>
      </c>
      <c r="R31" s="7"/>
      <c r="S31" s="471" t="str">
        <f>IF(ISERROR(IF(L31=0," ",IF(E31=0," ",(L31/E31)-1)))," ",IF(L31=0," ",IF(E31=0," ",(L31/E31)-1)))</f>
        <v xml:space="preserve"> </v>
      </c>
      <c r="T31" s="21"/>
    </row>
    <row r="32" spans="1:20" ht="20.100000000000001" customHeight="1" x14ac:dyDescent="0.2">
      <c r="H32" s="582" t="str">
        <f>IF((H31+I31-E31)=0," ","Ecart")</f>
        <v xml:space="preserve"> </v>
      </c>
      <c r="I32" s="581" t="str">
        <f>IF((H31+I31-E31)=0,"ok",H31+I31-E31)</f>
        <v>ok</v>
      </c>
      <c r="O32" s="582" t="str">
        <f>IF((O31+P31-L31)=0," ","Ecart")</f>
        <v xml:space="preserve"> </v>
      </c>
      <c r="P32" s="581" t="str">
        <f>IF((O31+P31-L31)=0,"ok",O31+P31-L31)</f>
        <v>ok</v>
      </c>
    </row>
  </sheetData>
  <sheetProtection algorithmName="SHA-512" hashValue="fxJYXePs28P+yc6Lou+h78dPEHf70yTx2acpOtzh9sMoedePW+EKRp1OhjNZVaIpPAbAzvVvwOrRs4/FwT9s5Q==" saltValue="lCI4KMWwE0ie/FzL+ortdQ==" spinCount="100000" sheet="1" formatCells="0" formatColumns="0" formatRows="0" insertColumns="0" insertRows="0" insertHyperlinks="0" deleteColumns="0" deleteRows="0" sort="0" autoFilter="0" pivotTables="0"/>
  <mergeCells count="22">
    <mergeCell ref="B31:D31"/>
    <mergeCell ref="B25:D25"/>
    <mergeCell ref="H4:H5"/>
    <mergeCell ref="I4:J5"/>
    <mergeCell ref="L4:M4"/>
    <mergeCell ref="B12:D12"/>
    <mergeCell ref="E4:F4"/>
    <mergeCell ref="B18:D18"/>
    <mergeCell ref="B8:D8"/>
    <mergeCell ref="B9:D9"/>
    <mergeCell ref="B10:D10"/>
    <mergeCell ref="B11:D11"/>
    <mergeCell ref="B13:D13"/>
    <mergeCell ref="B14:D14"/>
    <mergeCell ref="B16:D16"/>
    <mergeCell ref="B17:D17"/>
    <mergeCell ref="B2:D2"/>
    <mergeCell ref="B4:B5"/>
    <mergeCell ref="S4:S5"/>
    <mergeCell ref="O4:O5"/>
    <mergeCell ref="P4:Q5"/>
    <mergeCell ref="E2:I2"/>
  </mergeCells>
  <conditionalFormatting sqref="M12">
    <cfRule type="cellIs" dxfId="1035" priority="16" operator="lessThan">
      <formula>0</formula>
    </cfRule>
  </conditionalFormatting>
  <conditionalFormatting sqref="E16:F17">
    <cfRule type="cellIs" dxfId="1034" priority="23" stopIfTrue="1" operator="equal">
      <formula>0</formula>
    </cfRule>
  </conditionalFormatting>
  <conditionalFormatting sqref="S8:S14">
    <cfRule type="cellIs" dxfId="1033" priority="22" stopIfTrue="1" operator="lessThan">
      <formula>0</formula>
    </cfRule>
  </conditionalFormatting>
  <conditionalFormatting sqref="F13:F14">
    <cfRule type="cellIs" dxfId="1032" priority="18" operator="equal">
      <formula>0</formula>
    </cfRule>
  </conditionalFormatting>
  <conditionalFormatting sqref="M13:M14">
    <cfRule type="cellIs" dxfId="1031" priority="17" operator="equal">
      <formula>0</formula>
    </cfRule>
  </conditionalFormatting>
  <conditionalFormatting sqref="E20:F24 L20:M24">
    <cfRule type="cellIs" dxfId="1030" priority="15" stopIfTrue="1" operator="equal">
      <formula>0</formula>
    </cfRule>
  </conditionalFormatting>
  <conditionalFormatting sqref="K20:K25 T20:T25 G20:G25 N20:N25">
    <cfRule type="cellIs" dxfId="1029" priority="12" stopIfTrue="1" operator="greaterThan">
      <formula>1</formula>
    </cfRule>
    <cfRule type="cellIs" dxfId="1028" priority="13" stopIfTrue="1" operator="lessThan">
      <formula>1</formula>
    </cfRule>
    <cfRule type="cellIs" dxfId="1027" priority="14" stopIfTrue="1" operator="equal">
      <formula>1</formula>
    </cfRule>
  </conditionalFormatting>
  <conditionalFormatting sqref="H16:H17">
    <cfRule type="cellIs" dxfId="1026" priority="11" stopIfTrue="1" operator="equal">
      <formula>0</formula>
    </cfRule>
  </conditionalFormatting>
  <conditionalFormatting sqref="J13:J14">
    <cfRule type="cellIs" dxfId="1025" priority="10" operator="equal">
      <formula>0</formula>
    </cfRule>
  </conditionalFormatting>
  <conditionalFormatting sqref="E27:F30">
    <cfRule type="cellIs" dxfId="1024" priority="9" stopIfTrue="1" operator="equal">
      <formula>0</formula>
    </cfRule>
  </conditionalFormatting>
  <conditionalFormatting sqref="K27:K30 T27:T30 G27:G30 N27:N30">
    <cfRule type="cellIs" dxfId="1023" priority="6" stopIfTrue="1" operator="greaterThan">
      <formula>1</formula>
    </cfRule>
    <cfRule type="cellIs" dxfId="1022" priority="7" stopIfTrue="1" operator="lessThan">
      <formula>1</formula>
    </cfRule>
    <cfRule type="cellIs" dxfId="1021" priority="8" stopIfTrue="1" operator="equal">
      <formula>1</formula>
    </cfRule>
  </conditionalFormatting>
  <conditionalFormatting sqref="K31 T31 G31 N31">
    <cfRule type="cellIs" dxfId="1020" priority="3" stopIfTrue="1" operator="greaterThan">
      <formula>1</formula>
    </cfRule>
    <cfRule type="cellIs" dxfId="1019" priority="4" stopIfTrue="1" operator="lessThan">
      <formula>1</formula>
    </cfRule>
    <cfRule type="cellIs" dxfId="1018" priority="5" stopIfTrue="1" operator="equal">
      <formula>1</formula>
    </cfRule>
  </conditionalFormatting>
  <conditionalFormatting sqref="Q13:Q14">
    <cfRule type="cellIs" dxfId="1017" priority="1" operator="equal">
      <formula>0</formula>
    </cfRule>
  </conditionalFormatting>
  <conditionalFormatting sqref="O16:O17">
    <cfRule type="cellIs" dxfId="1016" priority="2" stopIfTrue="1" operator="equal">
      <formula>0</formula>
    </cfRule>
  </conditionalFormatting>
  <dataValidations count="2">
    <dataValidation type="list" allowBlank="1" showInputMessage="1" showErrorMessage="1" sqref="L5">
      <formula1>"€,K€,M€"</formula1>
    </dataValidation>
    <dataValidation allowBlank="1" showInputMessage="1" showErrorMessage="1" prompt="renseigner d'abord le taux de part fixe" sqref="C20:D25 C4:D5 C27:D31"/>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1:O39"/>
  <sheetViews>
    <sheetView showGridLines="0" showRowColHeaders="0" workbookViewId="0">
      <pane ySplit="3" topLeftCell="A4" activePane="bottomLeft" state="frozenSplit"/>
      <selection pane="bottomLeft" activeCell="P16" sqref="P16"/>
    </sheetView>
  </sheetViews>
  <sheetFormatPr baseColWidth="10" defaultRowHeight="12.75" x14ac:dyDescent="0.2"/>
  <cols>
    <col min="1" max="1" width="1.7109375" customWidth="1"/>
    <col min="2" max="2" width="41.5703125" style="11" customWidth="1"/>
    <col min="3" max="3" width="10.7109375" customWidth="1"/>
    <col min="4" max="4" width="7.7109375" customWidth="1"/>
    <col min="5" max="5" width="10.7109375" customWidth="1"/>
    <col min="6" max="6" width="7.7109375" customWidth="1"/>
    <col min="7" max="7" width="10.7109375" customWidth="1"/>
    <col min="8" max="8" width="7.7109375" customWidth="1"/>
    <col min="9" max="9" width="10.7109375" customWidth="1"/>
    <col min="10" max="10" width="7.7109375" customWidth="1"/>
    <col min="11" max="11" width="10.7109375" customWidth="1"/>
    <col min="12" max="12" width="7.7109375" customWidth="1"/>
    <col min="13" max="13" width="10.7109375" customWidth="1"/>
    <col min="14" max="14" width="7.7109375" customWidth="1"/>
    <col min="15" max="15" width="10.7109375" customWidth="1"/>
  </cols>
  <sheetData>
    <row r="1" spans="2:15" ht="6" customHeight="1" x14ac:dyDescent="0.2"/>
    <row r="2" spans="2:15" ht="20.100000000000001" customHeight="1" x14ac:dyDescent="0.25">
      <c r="B2" s="793" t="str">
        <f>IF(ISBLANK(société)," ",société)</f>
        <v xml:space="preserve"> </v>
      </c>
      <c r="C2" s="1248" t="s">
        <v>86</v>
      </c>
      <c r="D2" s="1249"/>
      <c r="E2" s="1250" t="s">
        <v>87</v>
      </c>
      <c r="F2" s="1251"/>
      <c r="G2" s="1246" t="s">
        <v>88</v>
      </c>
      <c r="H2" s="1247"/>
      <c r="I2" s="1252" t="s">
        <v>89</v>
      </c>
      <c r="J2" s="1252"/>
      <c r="K2" s="1253" t="s">
        <v>90</v>
      </c>
      <c r="L2" s="1252"/>
      <c r="M2" s="1246" t="s">
        <v>91</v>
      </c>
      <c r="N2" s="1247"/>
      <c r="O2" s="198" t="s">
        <v>171</v>
      </c>
    </row>
    <row r="3" spans="2:15" ht="20.100000000000001" customHeight="1" x14ac:dyDescent="0.2">
      <c r="B3" s="792" t="s">
        <v>279</v>
      </c>
      <c r="C3" s="325" t="s">
        <v>168</v>
      </c>
      <c r="D3" s="326" t="s">
        <v>92</v>
      </c>
      <c r="E3" s="327" t="s">
        <v>168</v>
      </c>
      <c r="F3" s="328" t="s">
        <v>92</v>
      </c>
      <c r="G3" s="318" t="s">
        <v>168</v>
      </c>
      <c r="H3" s="319" t="s">
        <v>92</v>
      </c>
      <c r="I3" s="329" t="s">
        <v>168</v>
      </c>
      <c r="J3" s="330" t="s">
        <v>92</v>
      </c>
      <c r="K3" s="327" t="s">
        <v>168</v>
      </c>
      <c r="L3" s="326" t="s">
        <v>92</v>
      </c>
      <c r="M3" s="318" t="s">
        <v>168</v>
      </c>
      <c r="N3" s="319" t="s">
        <v>92</v>
      </c>
      <c r="O3" s="199" t="s">
        <v>168</v>
      </c>
    </row>
    <row r="4" spans="2:15" ht="21.95" customHeight="1" x14ac:dyDescent="0.2">
      <c r="B4" s="910" t="s">
        <v>0</v>
      </c>
      <c r="C4" s="911">
        <f>r_tr1</f>
        <v>0</v>
      </c>
      <c r="D4" s="912" t="str">
        <f>IF(ISERROR(C4/C6)," ",C4/C6)</f>
        <v xml:space="preserve"> </v>
      </c>
      <c r="E4" s="911">
        <f>r_tr2</f>
        <v>0</v>
      </c>
      <c r="F4" s="912" t="str">
        <f>IF(ISERROR(E4/E6)," ",E4/E6)</f>
        <v xml:space="preserve"> </v>
      </c>
      <c r="G4" s="913">
        <f t="shared" ref="G4:G5" si="0">IF(ISBLANK(E4),0,C4+E4)</f>
        <v>0</v>
      </c>
      <c r="H4" s="912" t="str">
        <f>IF(ISERROR(G4/G6)," ",G4/G6)</f>
        <v xml:space="preserve"> </v>
      </c>
      <c r="I4" s="911">
        <f>r_tr3</f>
        <v>0</v>
      </c>
      <c r="J4" s="912" t="str">
        <f>IF(ISERROR(I4/I6)," ",I4/I6)</f>
        <v xml:space="preserve"> </v>
      </c>
      <c r="K4" s="911">
        <f>r_tr4</f>
        <v>0</v>
      </c>
      <c r="L4" s="912" t="str">
        <f>IF(ISERROR(K4/K6)," ",K4/K6)</f>
        <v xml:space="preserve"> </v>
      </c>
      <c r="M4" s="911">
        <f t="shared" ref="M4" si="1">IF(ISBLANK(K4),0,I4+K4)</f>
        <v>0</v>
      </c>
      <c r="N4" s="912" t="str">
        <f>IF(ISERROR(M4/M6)," ",M4/M6)</f>
        <v xml:space="preserve"> </v>
      </c>
      <c r="O4" s="914">
        <f>C4+E4+I4+K4</f>
        <v>0</v>
      </c>
    </row>
    <row r="5" spans="2:15" ht="20.100000000000001" customHeight="1" x14ac:dyDescent="0.2">
      <c r="B5" s="89" t="s">
        <v>172</v>
      </c>
      <c r="C5" s="79"/>
      <c r="D5" s="915"/>
      <c r="E5" s="79"/>
      <c r="F5" s="132"/>
      <c r="G5" s="69">
        <f t="shared" si="0"/>
        <v>0</v>
      </c>
      <c r="H5" s="915"/>
      <c r="I5" s="79"/>
      <c r="J5" s="915"/>
      <c r="K5" s="79"/>
      <c r="L5" s="915"/>
      <c r="M5" s="63">
        <f t="shared" ref="M5" si="2">IF(ISBLANK(K5),0,I5+K5)</f>
        <v>0</v>
      </c>
      <c r="N5" s="132"/>
      <c r="O5" s="153">
        <f>C5+E5+I5+K5</f>
        <v>0</v>
      </c>
    </row>
    <row r="6" spans="2:15" ht="20.100000000000001" customHeight="1" x14ac:dyDescent="0.2">
      <c r="B6" s="200" t="s">
        <v>36</v>
      </c>
      <c r="C6" s="201">
        <f>SUM(C4:C5)</f>
        <v>0</v>
      </c>
      <c r="D6" s="202" t="str">
        <f>IF(C6=0," ",100%)</f>
        <v xml:space="preserve"> </v>
      </c>
      <c r="E6" s="201">
        <f>SUM(E4:E5)</f>
        <v>0</v>
      </c>
      <c r="F6" s="203" t="str">
        <f>IF(E6=0," ",100%)</f>
        <v xml:space="preserve"> </v>
      </c>
      <c r="G6" s="201">
        <f>SUM(G4:G5)</f>
        <v>0</v>
      </c>
      <c r="H6" s="202" t="str">
        <f>IF(G6=0," ",100%)</f>
        <v xml:space="preserve"> </v>
      </c>
      <c r="I6" s="201">
        <f>SUM(I4:I5)</f>
        <v>0</v>
      </c>
      <c r="J6" s="202" t="str">
        <f>IF(I6=0," ",100%)</f>
        <v xml:space="preserve"> </v>
      </c>
      <c r="K6" s="201">
        <f>SUM(K4:K5)</f>
        <v>0</v>
      </c>
      <c r="L6" s="202" t="str">
        <f>IF(K6=0," ",100%)</f>
        <v xml:space="preserve"> </v>
      </c>
      <c r="M6" s="201">
        <f>SUM(M4:M5)</f>
        <v>0</v>
      </c>
      <c r="N6" s="203" t="str">
        <f>IF(M6=0," ",100%)</f>
        <v xml:space="preserve"> </v>
      </c>
      <c r="O6" s="204">
        <f>SUM(O4:O5)</f>
        <v>0</v>
      </c>
    </row>
    <row r="7" spans="2:15" ht="20.100000000000001" customHeight="1" x14ac:dyDescent="0.2">
      <c r="B7" s="90" t="s">
        <v>173</v>
      </c>
      <c r="C7" s="410"/>
      <c r="D7" s="67" t="str">
        <f>IF(C7=0," ",C7/C6)</f>
        <v xml:space="preserve"> </v>
      </c>
      <c r="E7" s="410"/>
      <c r="F7" s="61" t="str">
        <f>IF(E7=0," ",E7/E6)</f>
        <v xml:space="preserve"> </v>
      </c>
      <c r="G7" s="70">
        <f>IF(ISBLANK(E7),0,C7+E7)</f>
        <v>0</v>
      </c>
      <c r="H7" s="67" t="str">
        <f>IF(G7=0," ",G7/G6)</f>
        <v xml:space="preserve"> </v>
      </c>
      <c r="I7" s="410"/>
      <c r="J7" s="67" t="str">
        <f>IF(I7=0," ",I7/I6)</f>
        <v xml:space="preserve"> </v>
      </c>
      <c r="K7" s="410"/>
      <c r="L7" s="67" t="str">
        <f>IF(K7=0," ",K7/K6)</f>
        <v xml:space="preserve"> </v>
      </c>
      <c r="M7" s="65">
        <f>IF(ISBLANK(K7),0,I7+K7)</f>
        <v>0</v>
      </c>
      <c r="N7" s="61" t="str">
        <f>IF(M7=0," ",M7/M6)</f>
        <v xml:space="preserve"> </v>
      </c>
      <c r="O7" s="151">
        <f t="shared" ref="O7" si="3">C7+E7+I7+K7</f>
        <v>0</v>
      </c>
    </row>
    <row r="8" spans="2:15" s="191" customFormat="1" ht="21.95" customHeight="1" x14ac:dyDescent="0.2">
      <c r="B8" s="205" t="s">
        <v>34</v>
      </c>
      <c r="C8" s="206">
        <f>C6-C7</f>
        <v>0</v>
      </c>
      <c r="D8" s="207">
        <f>IF(C8=0,0,C8/C6)</f>
        <v>0</v>
      </c>
      <c r="E8" s="206">
        <f>E6-E7</f>
        <v>0</v>
      </c>
      <c r="F8" s="208">
        <f>IF(E8=0,0,E8/E6)</f>
        <v>0</v>
      </c>
      <c r="G8" s="209">
        <f>G6-G7</f>
        <v>0</v>
      </c>
      <c r="H8" s="208">
        <f>IF(G8=0,0,G8/G6)</f>
        <v>0</v>
      </c>
      <c r="I8" s="206">
        <f>I6-I7</f>
        <v>0</v>
      </c>
      <c r="J8" s="207">
        <f>IF(I8=0,0,I8/I6)</f>
        <v>0</v>
      </c>
      <c r="K8" s="206">
        <f>K6-K7</f>
        <v>0</v>
      </c>
      <c r="L8" s="207">
        <f>IF(K8=0,0,K8/K6)</f>
        <v>0</v>
      </c>
      <c r="M8" s="206">
        <f>M6-M7</f>
        <v>0</v>
      </c>
      <c r="N8" s="208">
        <f>IF(M8=0,0,M8/M6)</f>
        <v>0</v>
      </c>
      <c r="O8" s="210">
        <f>O6-O7</f>
        <v>0</v>
      </c>
    </row>
    <row r="9" spans="2:15" ht="20.100000000000001" customHeight="1" x14ac:dyDescent="0.2">
      <c r="B9" s="90" t="s">
        <v>6</v>
      </c>
      <c r="C9" s="410"/>
      <c r="D9" s="67" t="str">
        <f>IF(C9=0," ",C9/C6)</f>
        <v xml:space="preserve"> </v>
      </c>
      <c r="E9" s="410"/>
      <c r="F9" s="61" t="str">
        <f>IF(E9=0," ",E9/E6)</f>
        <v xml:space="preserve"> </v>
      </c>
      <c r="G9" s="70">
        <f t="shared" ref="G9:G34" si="4">IF(ISBLANK(E9),0,C9+E9)</f>
        <v>0</v>
      </c>
      <c r="H9" s="67" t="str">
        <f>IF(G9=0," ",G9/G6)</f>
        <v xml:space="preserve"> </v>
      </c>
      <c r="I9" s="410"/>
      <c r="J9" s="67" t="str">
        <f>IF(I9=0," ",I9/I6)</f>
        <v xml:space="preserve"> </v>
      </c>
      <c r="K9" s="410"/>
      <c r="L9" s="67" t="str">
        <f>IF(K9=0," ",K9/K6)</f>
        <v xml:space="preserve"> </v>
      </c>
      <c r="M9" s="65">
        <f t="shared" ref="M9:M24" si="5">IF(ISBLANK(K9),0,I9+K9)</f>
        <v>0</v>
      </c>
      <c r="N9" s="61" t="str">
        <f>IF(M9=0," ",M9/M6)</f>
        <v xml:space="preserve"> </v>
      </c>
      <c r="O9" s="151">
        <f t="shared" ref="O9:O24" si="6">C9+E9+I9+K9</f>
        <v>0</v>
      </c>
    </row>
    <row r="10" spans="2:15" ht="20.100000000000001" customHeight="1" x14ac:dyDescent="0.2">
      <c r="B10" s="89" t="s">
        <v>7</v>
      </c>
      <c r="C10" s="79"/>
      <c r="D10" s="66" t="str">
        <f>IF(C10=0," ",C10/C6)</f>
        <v xml:space="preserve"> </v>
      </c>
      <c r="E10" s="79"/>
      <c r="F10" s="62" t="str">
        <f>IF(E10=0," ",E10/E6)</f>
        <v xml:space="preserve"> </v>
      </c>
      <c r="G10" s="883">
        <f t="shared" si="4"/>
        <v>0</v>
      </c>
      <c r="H10" s="66" t="str">
        <f>IF(G10=0," ",G10/G6)</f>
        <v xml:space="preserve"> </v>
      </c>
      <c r="I10" s="79"/>
      <c r="J10" s="66" t="str">
        <f>IF(I10=0," ",I10/I6)</f>
        <v xml:space="preserve"> </v>
      </c>
      <c r="K10" s="79"/>
      <c r="L10" s="66" t="str">
        <f>IF(K10=0," ",K10/K6)</f>
        <v xml:space="preserve"> </v>
      </c>
      <c r="M10" s="63">
        <f t="shared" si="5"/>
        <v>0</v>
      </c>
      <c r="N10" s="62" t="str">
        <f>IF(M10=0," ",M10/M6)</f>
        <v xml:space="preserve"> </v>
      </c>
      <c r="O10" s="153">
        <f t="shared" si="6"/>
        <v>0</v>
      </c>
    </row>
    <row r="11" spans="2:15" ht="20.100000000000001" customHeight="1" x14ac:dyDescent="0.2">
      <c r="B11" s="89" t="s">
        <v>8</v>
      </c>
      <c r="C11" s="79"/>
      <c r="D11" s="66" t="str">
        <f>IF(C11=0," ",C11/C6)</f>
        <v xml:space="preserve"> </v>
      </c>
      <c r="E11" s="79"/>
      <c r="F11" s="62" t="str">
        <f>IF(E11=0," ",E11/E6)</f>
        <v xml:space="preserve"> </v>
      </c>
      <c r="G11" s="883">
        <f t="shared" si="4"/>
        <v>0</v>
      </c>
      <c r="H11" s="66" t="str">
        <f>IF(G11=0," ",G11/G6)</f>
        <v xml:space="preserve"> </v>
      </c>
      <c r="I11" s="79"/>
      <c r="J11" s="66" t="str">
        <f>IF(I11=0," ",I11/I6)</f>
        <v xml:space="preserve"> </v>
      </c>
      <c r="K11" s="79"/>
      <c r="L11" s="66" t="str">
        <f>IF(K11=0," ",K11/K6)</f>
        <v xml:space="preserve"> </v>
      </c>
      <c r="M11" s="63">
        <f t="shared" si="5"/>
        <v>0</v>
      </c>
      <c r="N11" s="62" t="str">
        <f>IF(M11=0," ",M11/M6)</f>
        <v xml:space="preserve"> </v>
      </c>
      <c r="O11" s="153">
        <f t="shared" si="6"/>
        <v>0</v>
      </c>
    </row>
    <row r="12" spans="2:15" ht="20.100000000000001" customHeight="1" x14ac:dyDescent="0.2">
      <c r="B12" s="89" t="s">
        <v>9</v>
      </c>
      <c r="C12" s="79"/>
      <c r="D12" s="66" t="str">
        <f>IF(C12=0," ",C12/C6)</f>
        <v xml:space="preserve"> </v>
      </c>
      <c r="E12" s="79"/>
      <c r="F12" s="62" t="str">
        <f>IF(E12=0," ",E12/E6)</f>
        <v xml:space="preserve"> </v>
      </c>
      <c r="G12" s="883">
        <f t="shared" si="4"/>
        <v>0</v>
      </c>
      <c r="H12" s="66" t="str">
        <f>IF(G12=0," ",G12/G6)</f>
        <v xml:space="preserve"> </v>
      </c>
      <c r="I12" s="79"/>
      <c r="J12" s="66" t="str">
        <f>IF(I12=0," ",I12/I6)</f>
        <v xml:space="preserve"> </v>
      </c>
      <c r="K12" s="79"/>
      <c r="L12" s="66" t="str">
        <f>IF(K12=0," ",K12/K6)</f>
        <v xml:space="preserve"> </v>
      </c>
      <c r="M12" s="63">
        <f t="shared" si="5"/>
        <v>0</v>
      </c>
      <c r="N12" s="62" t="str">
        <f>IF(M12=0," ",M12/M6)</f>
        <v xml:space="preserve"> </v>
      </c>
      <c r="O12" s="153">
        <f t="shared" si="6"/>
        <v>0</v>
      </c>
    </row>
    <row r="13" spans="2:15" ht="20.100000000000001" customHeight="1" x14ac:dyDescent="0.2">
      <c r="B13" s="89" t="s">
        <v>10</v>
      </c>
      <c r="C13" s="79"/>
      <c r="D13" s="66" t="str">
        <f>IF(C13=0," ",C13/C6)</f>
        <v xml:space="preserve"> </v>
      </c>
      <c r="E13" s="79"/>
      <c r="F13" s="62" t="str">
        <f>IF(E13=0," ",E13/E6)</f>
        <v xml:space="preserve"> </v>
      </c>
      <c r="G13" s="883">
        <f t="shared" si="4"/>
        <v>0</v>
      </c>
      <c r="H13" s="66" t="str">
        <f>IF(G13=0," ",G13/G6)</f>
        <v xml:space="preserve"> </v>
      </c>
      <c r="I13" s="79"/>
      <c r="J13" s="66" t="str">
        <f>IF(I13=0," ",I13/I6)</f>
        <v xml:space="preserve"> </v>
      </c>
      <c r="K13" s="79"/>
      <c r="L13" s="66" t="str">
        <f>IF(K13=0," ",K13/K6)</f>
        <v xml:space="preserve"> </v>
      </c>
      <c r="M13" s="63">
        <f t="shared" si="5"/>
        <v>0</v>
      </c>
      <c r="N13" s="62" t="str">
        <f>IF(M13=0," ",M13/M6)</f>
        <v xml:space="preserve"> </v>
      </c>
      <c r="O13" s="153">
        <f t="shared" si="6"/>
        <v>0</v>
      </c>
    </row>
    <row r="14" spans="2:15" ht="20.100000000000001" customHeight="1" x14ac:dyDescent="0.2">
      <c r="B14" s="89" t="s">
        <v>11</v>
      </c>
      <c r="C14" s="79"/>
      <c r="D14" s="66" t="str">
        <f>IF(C14=0," ",C14/C6)</f>
        <v xml:space="preserve"> </v>
      </c>
      <c r="E14" s="79"/>
      <c r="F14" s="62" t="str">
        <f>IF(E14=0," ",E14/E6)</f>
        <v xml:space="preserve"> </v>
      </c>
      <c r="G14" s="883">
        <f t="shared" si="4"/>
        <v>0</v>
      </c>
      <c r="H14" s="66" t="str">
        <f>IF(G14=0," ",G14/G6)</f>
        <v xml:space="preserve"> </v>
      </c>
      <c r="I14" s="79"/>
      <c r="J14" s="66" t="str">
        <f>IF(I14=0," ",I14/I6)</f>
        <v xml:space="preserve"> </v>
      </c>
      <c r="K14" s="79"/>
      <c r="L14" s="66" t="str">
        <f>IF(K14=0," ",K14/K6)</f>
        <v xml:space="preserve"> </v>
      </c>
      <c r="M14" s="63">
        <f t="shared" si="5"/>
        <v>0</v>
      </c>
      <c r="N14" s="62" t="str">
        <f>IF(M14=0," ",M14/M6)</f>
        <v xml:space="preserve"> </v>
      </c>
      <c r="O14" s="153">
        <f t="shared" si="6"/>
        <v>0</v>
      </c>
    </row>
    <row r="15" spans="2:15" ht="20.100000000000001" customHeight="1" x14ac:dyDescent="0.2">
      <c r="B15" s="89" t="s">
        <v>12</v>
      </c>
      <c r="C15" s="79"/>
      <c r="D15" s="66" t="str">
        <f>IF(C15=0," ",C15/C6)</f>
        <v xml:space="preserve"> </v>
      </c>
      <c r="E15" s="79"/>
      <c r="F15" s="62" t="str">
        <f>IF(E15=0," ",E15/E6)</f>
        <v xml:space="preserve"> </v>
      </c>
      <c r="G15" s="883">
        <f t="shared" si="4"/>
        <v>0</v>
      </c>
      <c r="H15" s="66" t="str">
        <f>IF(G15=0," ",G15/G6)</f>
        <v xml:space="preserve"> </v>
      </c>
      <c r="I15" s="79"/>
      <c r="J15" s="66" t="str">
        <f>IF(I15=0," ",I15/I6)</f>
        <v xml:space="preserve"> </v>
      </c>
      <c r="K15" s="79"/>
      <c r="L15" s="66" t="str">
        <f>IF(K15=0," ",K15/K6)</f>
        <v xml:space="preserve"> </v>
      </c>
      <c r="M15" s="63">
        <f t="shared" si="5"/>
        <v>0</v>
      </c>
      <c r="N15" s="62" t="str">
        <f>IF(M15=0," ",M15/M6)</f>
        <v xml:space="preserve"> </v>
      </c>
      <c r="O15" s="153">
        <f t="shared" si="6"/>
        <v>0</v>
      </c>
    </row>
    <row r="16" spans="2:15" ht="20.100000000000001" customHeight="1" x14ac:dyDescent="0.2">
      <c r="B16" s="89" t="s">
        <v>18</v>
      </c>
      <c r="C16" s="79"/>
      <c r="D16" s="66" t="str">
        <f>IF(C16=0," ",C16/C6)</f>
        <v xml:space="preserve"> </v>
      </c>
      <c r="E16" s="79"/>
      <c r="F16" s="62" t="str">
        <f>IF(E16=0," ",E16/E6)</f>
        <v xml:space="preserve"> </v>
      </c>
      <c r="G16" s="883">
        <f t="shared" si="4"/>
        <v>0</v>
      </c>
      <c r="H16" s="66" t="str">
        <f>IF(G16=0," ",G16/G6)</f>
        <v xml:space="preserve"> </v>
      </c>
      <c r="I16" s="79"/>
      <c r="J16" s="66" t="str">
        <f>IF(I16=0," ",I16/I6)</f>
        <v xml:space="preserve"> </v>
      </c>
      <c r="K16" s="79"/>
      <c r="L16" s="66" t="str">
        <f>IF(K16=0," ",K16/K6)</f>
        <v xml:space="preserve"> </v>
      </c>
      <c r="M16" s="63">
        <f t="shared" si="5"/>
        <v>0</v>
      </c>
      <c r="N16" s="62" t="str">
        <f>IF(M16=0," ",M16/M6)</f>
        <v xml:space="preserve"> </v>
      </c>
      <c r="O16" s="153">
        <f t="shared" si="6"/>
        <v>0</v>
      </c>
    </row>
    <row r="17" spans="2:15" ht="20.100000000000001" customHeight="1" x14ac:dyDescent="0.2">
      <c r="B17" s="89" t="s">
        <v>285</v>
      </c>
      <c r="C17" s="79"/>
      <c r="D17" s="66" t="str">
        <f>IF(C17=0," ",C17/C6)</f>
        <v xml:space="preserve"> </v>
      </c>
      <c r="E17" s="79"/>
      <c r="F17" s="62" t="str">
        <f>IF(E17=0," ",E17/E6)</f>
        <v xml:space="preserve"> </v>
      </c>
      <c r="G17" s="883">
        <f t="shared" si="4"/>
        <v>0</v>
      </c>
      <c r="H17" s="66" t="str">
        <f>IF(G17=0," ",G17/G6)</f>
        <v xml:space="preserve"> </v>
      </c>
      <c r="I17" s="79"/>
      <c r="J17" s="66" t="str">
        <f>IF(I17=0," ",I17/I6)</f>
        <v xml:space="preserve"> </v>
      </c>
      <c r="K17" s="79"/>
      <c r="L17" s="66" t="str">
        <f>IF(K17=0," ",K17/K6)</f>
        <v xml:space="preserve"> </v>
      </c>
      <c r="M17" s="63">
        <f t="shared" si="5"/>
        <v>0</v>
      </c>
      <c r="N17" s="62" t="str">
        <f>IF(M17=0," ",M17/M6)</f>
        <v xml:space="preserve"> </v>
      </c>
      <c r="O17" s="153">
        <f t="shared" si="6"/>
        <v>0</v>
      </c>
    </row>
    <row r="18" spans="2:15" ht="20.100000000000001" customHeight="1" x14ac:dyDescent="0.2">
      <c r="B18" s="89" t="s">
        <v>20</v>
      </c>
      <c r="C18" s="79"/>
      <c r="D18" s="66" t="str">
        <f>IF(C18=0," ",C18/C6)</f>
        <v xml:space="preserve"> </v>
      </c>
      <c r="E18" s="79"/>
      <c r="F18" s="62" t="str">
        <f>IF(E18=0," ",E18/E6)</f>
        <v xml:space="preserve"> </v>
      </c>
      <c r="G18" s="883">
        <f t="shared" si="4"/>
        <v>0</v>
      </c>
      <c r="H18" s="66" t="str">
        <f>IF(G18=0," ",G18/G6)</f>
        <v xml:space="preserve"> </v>
      </c>
      <c r="I18" s="79"/>
      <c r="J18" s="66" t="str">
        <f>IF(I18=0," ",I18/I6)</f>
        <v xml:space="preserve"> </v>
      </c>
      <c r="K18" s="79"/>
      <c r="L18" s="66" t="str">
        <f>IF(K18=0," ",K18/K6)</f>
        <v xml:space="preserve"> </v>
      </c>
      <c r="M18" s="63">
        <f t="shared" si="5"/>
        <v>0</v>
      </c>
      <c r="N18" s="62" t="str">
        <f>IF(M18=0," ",M18/M6)</f>
        <v xml:space="preserve"> </v>
      </c>
      <c r="O18" s="153">
        <f t="shared" si="6"/>
        <v>0</v>
      </c>
    </row>
    <row r="19" spans="2:15" ht="20.100000000000001" customHeight="1" x14ac:dyDescent="0.2">
      <c r="B19" s="89" t="s">
        <v>21</v>
      </c>
      <c r="C19" s="79"/>
      <c r="D19" s="66" t="str">
        <f>IF(C19=0," ",C19/C6)</f>
        <v xml:space="preserve"> </v>
      </c>
      <c r="E19" s="79"/>
      <c r="F19" s="62" t="str">
        <f>IF(E19=0," ",E19/E6)</f>
        <v xml:space="preserve"> </v>
      </c>
      <c r="G19" s="883">
        <f t="shared" si="4"/>
        <v>0</v>
      </c>
      <c r="H19" s="66" t="str">
        <f>IF(G19=0," ",G19/G6)</f>
        <v xml:space="preserve"> </v>
      </c>
      <c r="I19" s="79"/>
      <c r="J19" s="66" t="str">
        <f>IF(I19=0," ",I19/I6)</f>
        <v xml:space="preserve"> </v>
      </c>
      <c r="K19" s="79"/>
      <c r="L19" s="66" t="str">
        <f>IF(K19=0," ",K19/K6)</f>
        <v xml:space="preserve"> </v>
      </c>
      <c r="M19" s="63">
        <f t="shared" si="5"/>
        <v>0</v>
      </c>
      <c r="N19" s="62" t="str">
        <f>IF(M19=0," ",M19/M6)</f>
        <v xml:space="preserve"> </v>
      </c>
      <c r="O19" s="153">
        <f t="shared" si="6"/>
        <v>0</v>
      </c>
    </row>
    <row r="20" spans="2:15" ht="20.100000000000001" customHeight="1" x14ac:dyDescent="0.2">
      <c r="B20" s="89" t="s">
        <v>22</v>
      </c>
      <c r="C20" s="79"/>
      <c r="D20" s="66" t="str">
        <f>IF(C20=0," ",C20/C6)</f>
        <v xml:space="preserve"> </v>
      </c>
      <c r="E20" s="79"/>
      <c r="F20" s="62" t="str">
        <f>IF(E20=0," ",E20/E6)</f>
        <v xml:space="preserve"> </v>
      </c>
      <c r="G20" s="883">
        <f t="shared" si="4"/>
        <v>0</v>
      </c>
      <c r="H20" s="66" t="str">
        <f>IF(G20=0," ",G20/G6)</f>
        <v xml:space="preserve"> </v>
      </c>
      <c r="I20" s="79"/>
      <c r="J20" s="66" t="str">
        <f>IF(I20=0," ",I20/I6)</f>
        <v xml:space="preserve"> </v>
      </c>
      <c r="K20" s="79"/>
      <c r="L20" s="66" t="str">
        <f>IF(K20=0," ",K20/K6)</f>
        <v xml:space="preserve"> </v>
      </c>
      <c r="M20" s="63">
        <f t="shared" si="5"/>
        <v>0</v>
      </c>
      <c r="N20" s="62" t="str">
        <f>IF(M20=0," ",M20/M6)</f>
        <v xml:space="preserve"> </v>
      </c>
      <c r="O20" s="153">
        <f t="shared" si="6"/>
        <v>0</v>
      </c>
    </row>
    <row r="21" spans="2:15" ht="20.100000000000001" customHeight="1" x14ac:dyDescent="0.2">
      <c r="B21" s="89" t="s">
        <v>23</v>
      </c>
      <c r="C21" s="79"/>
      <c r="D21" s="66" t="str">
        <f>IF(C21=0," ",C21/C6)</f>
        <v xml:space="preserve"> </v>
      </c>
      <c r="E21" s="79"/>
      <c r="F21" s="62" t="str">
        <f>IF(E21=0," ",E21/E6)</f>
        <v xml:space="preserve"> </v>
      </c>
      <c r="G21" s="883">
        <f t="shared" si="4"/>
        <v>0</v>
      </c>
      <c r="H21" s="66" t="str">
        <f>IF(G21=0," ",G21/G6)</f>
        <v xml:space="preserve"> </v>
      </c>
      <c r="I21" s="79"/>
      <c r="J21" s="66" t="str">
        <f>IF(I21=0," ",I21/I6)</f>
        <v xml:space="preserve"> </v>
      </c>
      <c r="K21" s="79"/>
      <c r="L21" s="66" t="str">
        <f>IF(K21=0," ",K21/K6)</f>
        <v xml:space="preserve"> </v>
      </c>
      <c r="M21" s="63">
        <f t="shared" si="5"/>
        <v>0</v>
      </c>
      <c r="N21" s="62" t="str">
        <f>IF(M21=0," ",M21/M6)</f>
        <v xml:space="preserve"> </v>
      </c>
      <c r="O21" s="153">
        <f t="shared" si="6"/>
        <v>0</v>
      </c>
    </row>
    <row r="22" spans="2:15" ht="20.100000000000001" customHeight="1" x14ac:dyDescent="0.2">
      <c r="B22" s="89" t="s">
        <v>24</v>
      </c>
      <c r="C22" s="79"/>
      <c r="D22" s="66" t="str">
        <f>IF(C22=0," ",C22/C6)</f>
        <v xml:space="preserve"> </v>
      </c>
      <c r="E22" s="79"/>
      <c r="F22" s="62" t="str">
        <f>IF(E22=0," ",E22/E6)</f>
        <v xml:space="preserve"> </v>
      </c>
      <c r="G22" s="883">
        <f t="shared" si="4"/>
        <v>0</v>
      </c>
      <c r="H22" s="66" t="str">
        <f>IF(G22=0," ",G22/G6)</f>
        <v xml:space="preserve"> </v>
      </c>
      <c r="I22" s="79"/>
      <c r="J22" s="66" t="str">
        <f>IF(I22=0," ",I22/I6)</f>
        <v xml:space="preserve"> </v>
      </c>
      <c r="K22" s="79"/>
      <c r="L22" s="66" t="str">
        <f>IF(K22=0," ",K22/K6)</f>
        <v xml:space="preserve"> </v>
      </c>
      <c r="M22" s="63">
        <f t="shared" si="5"/>
        <v>0</v>
      </c>
      <c r="N22" s="62" t="str">
        <f>IF(M22=0," ",M22/M6)</f>
        <v xml:space="preserve"> </v>
      </c>
      <c r="O22" s="153">
        <f t="shared" si="6"/>
        <v>0</v>
      </c>
    </row>
    <row r="23" spans="2:15" ht="20.100000000000001" customHeight="1" x14ac:dyDescent="0.2">
      <c r="B23" s="89" t="s">
        <v>25</v>
      </c>
      <c r="C23" s="79"/>
      <c r="D23" s="66" t="str">
        <f>IF(C23=0," ",C23/C6)</f>
        <v xml:space="preserve"> </v>
      </c>
      <c r="E23" s="79"/>
      <c r="F23" s="62" t="str">
        <f>IF(E23=0," ",E23/E6)</f>
        <v xml:space="preserve"> </v>
      </c>
      <c r="G23" s="883">
        <f t="shared" si="4"/>
        <v>0</v>
      </c>
      <c r="H23" s="66" t="str">
        <f>IF(G23=0," ",G23/G6)</f>
        <v xml:space="preserve"> </v>
      </c>
      <c r="I23" s="79"/>
      <c r="J23" s="66" t="str">
        <f>IF(I23=0," ",I23/I6)</f>
        <v xml:space="preserve"> </v>
      </c>
      <c r="K23" s="79"/>
      <c r="L23" s="66" t="str">
        <f>IF(K23=0," ",K23/K6)</f>
        <v xml:space="preserve"> </v>
      </c>
      <c r="M23" s="63">
        <f t="shared" si="5"/>
        <v>0</v>
      </c>
      <c r="N23" s="62" t="str">
        <f>IF(M23=0," ",M23/M6)</f>
        <v xml:space="preserve"> </v>
      </c>
      <c r="O23" s="153">
        <f t="shared" si="6"/>
        <v>0</v>
      </c>
    </row>
    <row r="24" spans="2:15" ht="20.100000000000001" customHeight="1" x14ac:dyDescent="0.2">
      <c r="B24" s="90" t="s">
        <v>191</v>
      </c>
      <c r="C24" s="81"/>
      <c r="D24" s="68" t="str">
        <f>IF(C24=0," ",C24/C6)</f>
        <v xml:space="preserve"> </v>
      </c>
      <c r="E24" s="81"/>
      <c r="F24" s="60" t="str">
        <f>IF(E24=0," ",E24/E6)</f>
        <v xml:space="preserve"> </v>
      </c>
      <c r="G24" s="70">
        <f t="shared" si="4"/>
        <v>0</v>
      </c>
      <c r="H24" s="68" t="str">
        <f>IF(G24=0," ",G24/G6)</f>
        <v xml:space="preserve"> </v>
      </c>
      <c r="I24" s="81"/>
      <c r="J24" s="68" t="str">
        <f>IF(I24=0," ",I24/I6)</f>
        <v xml:space="preserve"> </v>
      </c>
      <c r="K24" s="81"/>
      <c r="L24" s="68" t="str">
        <f>IF(K24=0," ",K24/K6)</f>
        <v xml:space="preserve"> </v>
      </c>
      <c r="M24" s="64">
        <f t="shared" si="5"/>
        <v>0</v>
      </c>
      <c r="N24" s="60" t="str">
        <f>IF(M24=0," ",M24/M6)</f>
        <v xml:space="preserve"> </v>
      </c>
      <c r="O24" s="154">
        <f t="shared" si="6"/>
        <v>0</v>
      </c>
    </row>
    <row r="25" spans="2:15" ht="20.100000000000001" customHeight="1" x14ac:dyDescent="0.2">
      <c r="B25" s="200" t="s">
        <v>37</v>
      </c>
      <c r="C25" s="201">
        <f>SUM(C9:C24)</f>
        <v>0</v>
      </c>
      <c r="D25" s="211" t="str">
        <f>IF(C25=0," ",C25/C6)</f>
        <v xml:space="preserve"> </v>
      </c>
      <c r="E25" s="201">
        <f>SUM(E9:E24)</f>
        <v>0</v>
      </c>
      <c r="F25" s="212" t="str">
        <f>IF(E25=0," ",E25/E6)</f>
        <v xml:space="preserve"> </v>
      </c>
      <c r="G25" s="201">
        <f>SUM(G9:G24)</f>
        <v>0</v>
      </c>
      <c r="H25" s="211" t="str">
        <f>IF(G25=0," ",G25/G6)</f>
        <v xml:space="preserve"> </v>
      </c>
      <c r="I25" s="201">
        <f>SUM(I9:I24)</f>
        <v>0</v>
      </c>
      <c r="J25" s="211" t="str">
        <f>IF(I25=0," ",I25/I6)</f>
        <v xml:space="preserve"> </v>
      </c>
      <c r="K25" s="201">
        <f>SUM(K9:K24)</f>
        <v>0</v>
      </c>
      <c r="L25" s="211" t="str">
        <f>IF(K25=0," ",K25/K6)</f>
        <v xml:space="preserve"> </v>
      </c>
      <c r="M25" s="201">
        <f>SUM(M9:M24)</f>
        <v>0</v>
      </c>
      <c r="N25" s="212" t="str">
        <f>IF(M25=0," ",M25/M6)</f>
        <v xml:space="preserve"> </v>
      </c>
      <c r="O25" s="213">
        <f>SUM(O9:O24)</f>
        <v>0</v>
      </c>
    </row>
    <row r="26" spans="2:15" ht="21.95" customHeight="1" x14ac:dyDescent="0.2">
      <c r="B26" s="454" t="s">
        <v>141</v>
      </c>
      <c r="C26" s="206">
        <f>C8-C25</f>
        <v>0</v>
      </c>
      <c r="D26" s="207" t="str">
        <f>IF(C26=0," ",C26/C6)</f>
        <v xml:space="preserve"> </v>
      </c>
      <c r="E26" s="206">
        <f>E8-E25</f>
        <v>0</v>
      </c>
      <c r="F26" s="207" t="str">
        <f>IF(E26=0," ",E26/E6)</f>
        <v xml:space="preserve"> </v>
      </c>
      <c r="G26" s="206">
        <f>G8-G25</f>
        <v>0</v>
      </c>
      <c r="H26" s="207" t="str">
        <f>IF(G26=0," ",G26/G6)</f>
        <v xml:space="preserve"> </v>
      </c>
      <c r="I26" s="206">
        <f t="shared" ref="I26:O26" si="7">I8-I25</f>
        <v>0</v>
      </c>
      <c r="J26" s="207" t="str">
        <f>IF(I26=0," ",I26/I6)</f>
        <v xml:space="preserve"> </v>
      </c>
      <c r="K26" s="206">
        <f t="shared" si="7"/>
        <v>0</v>
      </c>
      <c r="L26" s="207" t="str">
        <f>IF(K26=0," ",K26/K6)</f>
        <v xml:space="preserve"> </v>
      </c>
      <c r="M26" s="206">
        <f t="shared" si="7"/>
        <v>0</v>
      </c>
      <c r="N26" s="208" t="str">
        <f>IF(M26=0," ",M26/M6)</f>
        <v xml:space="preserve"> </v>
      </c>
      <c r="O26" s="262">
        <f t="shared" si="7"/>
        <v>0</v>
      </c>
    </row>
    <row r="27" spans="2:15" ht="20.100000000000001" customHeight="1" x14ac:dyDescent="0.2">
      <c r="B27" s="533" t="s">
        <v>107</v>
      </c>
      <c r="C27" s="81"/>
      <c r="D27" s="68" t="str">
        <f>IF(C27=0," ",C27/C9)</f>
        <v xml:space="preserve"> </v>
      </c>
      <c r="E27" s="81"/>
      <c r="F27" s="60" t="str">
        <f>IF(E27=0," ",E27/E9)</f>
        <v xml:space="preserve"> </v>
      </c>
      <c r="G27" s="71">
        <f t="shared" ref="G27" si="8">IF(ISBLANK(E27),0,C27+E27)</f>
        <v>0</v>
      </c>
      <c r="H27" s="68" t="str">
        <f>IF(G27=0," ",G27/G9)</f>
        <v xml:space="preserve"> </v>
      </c>
      <c r="I27" s="81"/>
      <c r="J27" s="68" t="str">
        <f>IF(I27=0," ",I27/I9)</f>
        <v xml:space="preserve"> </v>
      </c>
      <c r="K27" s="81"/>
      <c r="L27" s="68" t="str">
        <f>IF(K27=0," ",K27/K9)</f>
        <v xml:space="preserve"> </v>
      </c>
      <c r="M27" s="64">
        <f t="shared" ref="M27" si="9">IF(ISBLANK(K27),0,I27+K27)</f>
        <v>0</v>
      </c>
      <c r="N27" s="60" t="str">
        <f>IF(M27=0," ",M27/M9)</f>
        <v xml:space="preserve"> </v>
      </c>
      <c r="O27" s="154">
        <f t="shared" ref="O27" si="10">C27+E27+I27+K27</f>
        <v>0</v>
      </c>
    </row>
    <row r="28" spans="2:15" ht="20.100000000000001" customHeight="1" x14ac:dyDescent="0.2">
      <c r="B28" s="89" t="s">
        <v>38</v>
      </c>
      <c r="C28" s="79"/>
      <c r="D28" s="66" t="str">
        <f>IF(C28=0," ",C28/C6)</f>
        <v xml:space="preserve"> </v>
      </c>
      <c r="E28" s="79"/>
      <c r="F28" s="62" t="str">
        <f>IF(E28=0," ",E28/E6)</f>
        <v xml:space="preserve"> </v>
      </c>
      <c r="G28" s="69">
        <f t="shared" si="4"/>
        <v>0</v>
      </c>
      <c r="H28" s="66" t="str">
        <f>IF(G28=0," ",G28/G6)</f>
        <v xml:space="preserve"> </v>
      </c>
      <c r="I28" s="79"/>
      <c r="J28" s="66" t="str">
        <f>IF(I28=0," ",I28/I6)</f>
        <v xml:space="preserve"> </v>
      </c>
      <c r="K28" s="79"/>
      <c r="L28" s="66" t="str">
        <f>IF(K28=0," ",K28/K6)</f>
        <v xml:space="preserve"> </v>
      </c>
      <c r="M28" s="63">
        <f t="shared" ref="M28:M34" si="11">IF(ISBLANK(K28),0,I28+K28)</f>
        <v>0</v>
      </c>
      <c r="N28" s="62" t="str">
        <f>IF(M28=0," ",M28/M6)</f>
        <v xml:space="preserve"> </v>
      </c>
      <c r="O28" s="153">
        <f t="shared" ref="O28:O34" si="12">C28+E28+I28+K28</f>
        <v>0</v>
      </c>
    </row>
    <row r="29" spans="2:15" ht="20.100000000000001" customHeight="1" x14ac:dyDescent="0.2">
      <c r="B29" s="89" t="s">
        <v>175</v>
      </c>
      <c r="C29" s="79"/>
      <c r="D29" s="66" t="str">
        <f>IF(C29=0," ",C29/C6)</f>
        <v xml:space="preserve"> </v>
      </c>
      <c r="E29" s="79"/>
      <c r="F29" s="62" t="str">
        <f>IF(E29=0," ",E29/E6)</f>
        <v xml:space="preserve"> </v>
      </c>
      <c r="G29" s="69">
        <f t="shared" si="4"/>
        <v>0</v>
      </c>
      <c r="H29" s="66" t="str">
        <f>IF(G29=0," ",G29/G6)</f>
        <v xml:space="preserve"> </v>
      </c>
      <c r="I29" s="79"/>
      <c r="J29" s="66" t="str">
        <f>IF(I29=0," ",I29/I6)</f>
        <v xml:space="preserve"> </v>
      </c>
      <c r="K29" s="79"/>
      <c r="L29" s="66" t="str">
        <f>IF(K29=0," ",K29/K6)</f>
        <v xml:space="preserve"> </v>
      </c>
      <c r="M29" s="63">
        <f t="shared" si="11"/>
        <v>0</v>
      </c>
      <c r="N29" s="62" t="str">
        <f>IF(M29=0," ",M29/M6)</f>
        <v xml:space="preserve"> </v>
      </c>
      <c r="O29" s="153">
        <f t="shared" si="12"/>
        <v>0</v>
      </c>
    </row>
    <row r="30" spans="2:15" ht="21.95" customHeight="1" x14ac:dyDescent="0.2">
      <c r="B30" s="454" t="s">
        <v>202</v>
      </c>
      <c r="C30" s="206">
        <f>C26+C27-C28-C29</f>
        <v>0</v>
      </c>
      <c r="D30" s="207" t="str">
        <f>IF(C30=0," ",C30/C6)</f>
        <v xml:space="preserve"> </v>
      </c>
      <c r="E30" s="206">
        <f>E26+E27-E28-E29</f>
        <v>0</v>
      </c>
      <c r="F30" s="207" t="str">
        <f>IF(E30=0," ",E30/E6)</f>
        <v xml:space="preserve"> </v>
      </c>
      <c r="G30" s="206">
        <f>G26+G27-G28-G29</f>
        <v>0</v>
      </c>
      <c r="H30" s="207" t="str">
        <f>IF(G30=0," ",G30/G6)</f>
        <v xml:space="preserve"> </v>
      </c>
      <c r="I30" s="206">
        <f>I26+I27-I28-I29</f>
        <v>0</v>
      </c>
      <c r="J30" s="207" t="str">
        <f>IF(I30=0," ",I30/I6)</f>
        <v xml:space="preserve"> </v>
      </c>
      <c r="K30" s="206">
        <f>K26+K27-K28-K29</f>
        <v>0</v>
      </c>
      <c r="L30" s="207" t="str">
        <f>IF(K30=0," ",K30/K6)</f>
        <v xml:space="preserve"> </v>
      </c>
      <c r="M30" s="206">
        <f>M26+M27-M28-M29</f>
        <v>0</v>
      </c>
      <c r="N30" s="207" t="str">
        <f>IF(M30=0," ",M30/M6)</f>
        <v xml:space="preserve"> </v>
      </c>
      <c r="O30" s="538">
        <f>O26+O27-O28-O29</f>
        <v>0</v>
      </c>
    </row>
    <row r="31" spans="2:15" ht="20.100000000000001" customHeight="1" x14ac:dyDescent="0.2">
      <c r="B31" s="533" t="s">
        <v>109</v>
      </c>
      <c r="C31" s="81"/>
      <c r="D31" s="68" t="str">
        <f>IF(C31=0," ",C31/C13)</f>
        <v xml:space="preserve"> </v>
      </c>
      <c r="E31" s="81"/>
      <c r="F31" s="60" t="str">
        <f>IF(E31=0," ",E31/E13)</f>
        <v xml:space="preserve"> </v>
      </c>
      <c r="G31" s="71">
        <f t="shared" ref="G31" si="13">IF(ISBLANK(E31),0,C31+E31)</f>
        <v>0</v>
      </c>
      <c r="H31" s="68" t="str">
        <f>IF(G31=0," ",G31/G13)</f>
        <v xml:space="preserve"> </v>
      </c>
      <c r="I31" s="81"/>
      <c r="J31" s="68" t="str">
        <f>IF(I31=0," ",I31/I13)</f>
        <v xml:space="preserve"> </v>
      </c>
      <c r="K31" s="81"/>
      <c r="L31" s="68" t="str">
        <f>IF(K31=0," ",K31/K13)</f>
        <v xml:space="preserve"> </v>
      </c>
      <c r="M31" s="64">
        <f t="shared" ref="M31" si="14">IF(ISBLANK(K31),0,I31+K31)</f>
        <v>0</v>
      </c>
      <c r="N31" s="60" t="str">
        <f>IF(M31=0," ",M31/M13)</f>
        <v xml:space="preserve"> </v>
      </c>
      <c r="O31" s="154">
        <f t="shared" ref="O31" si="15">C31+E31+I31+K31</f>
        <v>0</v>
      </c>
    </row>
    <row r="32" spans="2:15" ht="20.100000000000001" customHeight="1" x14ac:dyDescent="0.2">
      <c r="B32" s="533" t="s">
        <v>208</v>
      </c>
      <c r="C32" s="81"/>
      <c r="D32" s="68" t="str">
        <f>IF(C32=0," ",C32/C14)</f>
        <v xml:space="preserve"> </v>
      </c>
      <c r="E32" s="81"/>
      <c r="F32" s="60" t="str">
        <f>IF(E32=0," ",E32/E14)</f>
        <v xml:space="preserve"> </v>
      </c>
      <c r="G32" s="71">
        <f t="shared" ref="G32" si="16">IF(ISBLANK(E32),0,C32+E32)</f>
        <v>0</v>
      </c>
      <c r="H32" s="68" t="str">
        <f>IF(G32=0," ",G32/G14)</f>
        <v xml:space="preserve"> </v>
      </c>
      <c r="I32" s="81"/>
      <c r="J32" s="68" t="str">
        <f>IF(I32=0," ",I32/I14)</f>
        <v xml:space="preserve"> </v>
      </c>
      <c r="K32" s="81"/>
      <c r="L32" s="68" t="str">
        <f>IF(K32=0," ",K32/K14)</f>
        <v xml:space="preserve"> </v>
      </c>
      <c r="M32" s="64">
        <f t="shared" ref="M32" si="17">IF(ISBLANK(K32),0,I32+K32)</f>
        <v>0</v>
      </c>
      <c r="N32" s="68" t="str">
        <f>IF(M32=0," ",M32/M14)</f>
        <v xml:space="preserve"> </v>
      </c>
      <c r="O32" s="540">
        <f t="shared" ref="O32" si="18">C32+E32+I32+K32</f>
        <v>0</v>
      </c>
    </row>
    <row r="33" spans="2:15" ht="20.100000000000001" customHeight="1" x14ac:dyDescent="0.2">
      <c r="B33" s="89" t="s">
        <v>45</v>
      </c>
      <c r="C33" s="79"/>
      <c r="D33" s="66" t="str">
        <f>IF(C33=0," ",C33/C6)</f>
        <v xml:space="preserve"> </v>
      </c>
      <c r="E33" s="79"/>
      <c r="F33" s="62" t="str">
        <f>IF(E33=0," ",E33/E6)</f>
        <v xml:space="preserve"> </v>
      </c>
      <c r="G33" s="69">
        <f t="shared" si="4"/>
        <v>0</v>
      </c>
      <c r="H33" s="66" t="str">
        <f>IF(G33=0," ",G33/G6)</f>
        <v xml:space="preserve"> </v>
      </c>
      <c r="I33" s="79"/>
      <c r="J33" s="66" t="str">
        <f>IF(I33=0," ",I33/I6)</f>
        <v xml:space="preserve"> </v>
      </c>
      <c r="K33" s="79"/>
      <c r="L33" s="66" t="str">
        <f>IF(K33=0," ",K33/K6)</f>
        <v xml:space="preserve"> </v>
      </c>
      <c r="M33" s="63">
        <f t="shared" si="11"/>
        <v>0</v>
      </c>
      <c r="N33" s="66" t="str">
        <f>IF(M33=0," ",M33/M6)</f>
        <v xml:space="preserve"> </v>
      </c>
      <c r="O33" s="537">
        <f t="shared" si="12"/>
        <v>0</v>
      </c>
    </row>
    <row r="34" spans="2:15" ht="20.100000000000001" customHeight="1" x14ac:dyDescent="0.2">
      <c r="B34" s="90" t="s">
        <v>210</v>
      </c>
      <c r="C34" s="410"/>
      <c r="D34" s="67" t="str">
        <f>IF(C34=0," ",C34/C6)</f>
        <v xml:space="preserve"> </v>
      </c>
      <c r="E34" s="410"/>
      <c r="F34" s="61" t="str">
        <f>IF(E34=0," ",E34/E6)</f>
        <v xml:space="preserve"> </v>
      </c>
      <c r="G34" s="70">
        <f t="shared" si="4"/>
        <v>0</v>
      </c>
      <c r="H34" s="67" t="str">
        <f>IF(G34=0," ",G34/G6)</f>
        <v xml:space="preserve"> </v>
      </c>
      <c r="I34" s="410"/>
      <c r="J34" s="67" t="str">
        <f>IF(I34=0," ",I34/I6)</f>
        <v xml:space="preserve"> </v>
      </c>
      <c r="K34" s="410"/>
      <c r="L34" s="67" t="str">
        <f>IF(K34=0," ",K34/K6)</f>
        <v xml:space="preserve"> </v>
      </c>
      <c r="M34" s="65">
        <f t="shared" si="11"/>
        <v>0</v>
      </c>
      <c r="N34" s="67" t="str">
        <f>IF(M34=0," ",M34/M6)</f>
        <v xml:space="preserve"> </v>
      </c>
      <c r="O34" s="539">
        <f t="shared" si="12"/>
        <v>0</v>
      </c>
    </row>
    <row r="35" spans="2:15" s="191" customFormat="1" ht="21.95" customHeight="1" x14ac:dyDescent="0.2">
      <c r="B35" s="256" t="s">
        <v>76</v>
      </c>
      <c r="C35" s="206">
        <f>C30+C31+C32-C33-C34</f>
        <v>0</v>
      </c>
      <c r="D35" s="207" t="str">
        <f>IF(C35=0," ",C35/C6)</f>
        <v xml:space="preserve"> </v>
      </c>
      <c r="E35" s="206">
        <f>E30+E31+E32-E33-E34</f>
        <v>0</v>
      </c>
      <c r="F35" s="207" t="str">
        <f>IF(E35=0," ",E35/E6)</f>
        <v xml:space="preserve"> </v>
      </c>
      <c r="G35" s="206">
        <f>G30+G31+G32-G33-G34</f>
        <v>0</v>
      </c>
      <c r="H35" s="207" t="str">
        <f>IF(G35=0," ",G35/G6)</f>
        <v xml:space="preserve"> </v>
      </c>
      <c r="I35" s="206">
        <f>I30+I31+I32-I33-I34</f>
        <v>0</v>
      </c>
      <c r="J35" s="207" t="str">
        <f>IF(I35=0," ",I35/I6)</f>
        <v xml:space="preserve"> </v>
      </c>
      <c r="K35" s="206">
        <f>K30+K31+K32-K33-K34</f>
        <v>0</v>
      </c>
      <c r="L35" s="207" t="str">
        <f>IF(K35=0," ",K35/K6)</f>
        <v xml:space="preserve"> </v>
      </c>
      <c r="M35" s="206">
        <f>M30+M31+M32-M33-M34</f>
        <v>0</v>
      </c>
      <c r="N35" s="207" t="str">
        <f>IF(M35=0," ",M35/M6)</f>
        <v xml:space="preserve"> </v>
      </c>
      <c r="O35" s="538">
        <f>O30+O31+O32-O33-O34</f>
        <v>0</v>
      </c>
    </row>
    <row r="36" spans="2:15" ht="20.100000000000001" customHeight="1" x14ac:dyDescent="0.2">
      <c r="B36" s="90" t="s">
        <v>49</v>
      </c>
      <c r="C36" s="410"/>
      <c r="D36" s="82"/>
      <c r="E36" s="410"/>
      <c r="F36" s="83"/>
      <c r="G36" s="70">
        <f t="shared" ref="G36:G37" si="19">IF(ISBLANK(E36),0,C36+E36)</f>
        <v>0</v>
      </c>
      <c r="H36" s="82"/>
      <c r="I36" s="410"/>
      <c r="J36" s="82"/>
      <c r="K36" s="410"/>
      <c r="L36" s="82"/>
      <c r="M36" s="65">
        <f t="shared" ref="M36:M37" si="20">IF(ISBLANK(K36),0,I36+K36)</f>
        <v>0</v>
      </c>
      <c r="N36" s="82"/>
      <c r="O36" s="539">
        <f t="shared" ref="O36:O37" si="21">C36+E36+I36+K36</f>
        <v>0</v>
      </c>
    </row>
    <row r="37" spans="2:15" ht="20.100000000000001" customHeight="1" x14ac:dyDescent="0.2">
      <c r="B37" s="155" t="s">
        <v>50</v>
      </c>
      <c r="C37" s="81"/>
      <c r="D37" s="73"/>
      <c r="E37" s="81"/>
      <c r="F37" s="74"/>
      <c r="G37" s="71">
        <f t="shared" si="19"/>
        <v>0</v>
      </c>
      <c r="H37" s="68" t="str">
        <f>IF(G37=0," ",G37/G6)</f>
        <v xml:space="preserve"> </v>
      </c>
      <c r="I37" s="81"/>
      <c r="J37" s="73"/>
      <c r="K37" s="81"/>
      <c r="L37" s="73"/>
      <c r="M37" s="64">
        <f t="shared" si="20"/>
        <v>0</v>
      </c>
      <c r="N37" s="68" t="str">
        <f>IF(M37=0," ",M37/M6)</f>
        <v xml:space="preserve"> </v>
      </c>
      <c r="O37" s="540">
        <f t="shared" si="21"/>
        <v>0</v>
      </c>
    </row>
    <row r="38" spans="2:15" s="191" customFormat="1" ht="21.95" customHeight="1" x14ac:dyDescent="0.2">
      <c r="B38" s="542" t="s">
        <v>77</v>
      </c>
      <c r="C38" s="543">
        <f>C36-C37</f>
        <v>0</v>
      </c>
      <c r="D38" s="544" t="str">
        <f>IF(C38=0," ",C38/C6)</f>
        <v xml:space="preserve"> </v>
      </c>
      <c r="E38" s="543">
        <f>E36-E37</f>
        <v>0</v>
      </c>
      <c r="F38" s="545" t="str">
        <f>IF(E38=0," ",E38/E6)</f>
        <v xml:space="preserve"> </v>
      </c>
      <c r="G38" s="546">
        <f>G36-G37</f>
        <v>0</v>
      </c>
      <c r="H38" s="544" t="str">
        <f>IF(G38=0," ",G38/G6)</f>
        <v xml:space="preserve"> </v>
      </c>
      <c r="I38" s="543">
        <f>I36-I37</f>
        <v>0</v>
      </c>
      <c r="J38" s="544" t="str">
        <f>IF(I38=0," ",I38/I6)</f>
        <v xml:space="preserve"> </v>
      </c>
      <c r="K38" s="543">
        <f>K36-K37</f>
        <v>0</v>
      </c>
      <c r="L38" s="544" t="str">
        <f>IF(K38=0," ",K38/K6)</f>
        <v xml:space="preserve"> </v>
      </c>
      <c r="M38" s="543">
        <f>M36-M37</f>
        <v>0</v>
      </c>
      <c r="N38" s="544" t="str">
        <f>IF(M38=0," ",M38/M6)</f>
        <v xml:space="preserve"> </v>
      </c>
      <c r="O38" s="547">
        <f>O36-O37</f>
        <v>0</v>
      </c>
    </row>
    <row r="39" spans="2:15" s="191" customFormat="1" ht="21.95" customHeight="1" x14ac:dyDescent="0.2">
      <c r="B39" s="534" t="s">
        <v>57</v>
      </c>
      <c r="C39" s="535">
        <f>C35+C38</f>
        <v>0</v>
      </c>
      <c r="D39" s="536" t="str">
        <f>IF(C39=0," ",C39/C6)</f>
        <v xml:space="preserve"> </v>
      </c>
      <c r="E39" s="535">
        <f>E35+E38</f>
        <v>0</v>
      </c>
      <c r="F39" s="536" t="str">
        <f>IF(E39=0," ",E39/E6)</f>
        <v xml:space="preserve"> </v>
      </c>
      <c r="G39" s="535">
        <f>G35+G38</f>
        <v>0</v>
      </c>
      <c r="H39" s="536" t="str">
        <f>IF(G39=0," ",G39/G6)</f>
        <v xml:space="preserve"> </v>
      </c>
      <c r="I39" s="535">
        <f>I35+I38</f>
        <v>0</v>
      </c>
      <c r="J39" s="536" t="str">
        <f>IF(I39=0," ",I39/I6)</f>
        <v xml:space="preserve"> </v>
      </c>
      <c r="K39" s="535">
        <f>K35+K38</f>
        <v>0</v>
      </c>
      <c r="L39" s="536" t="str">
        <f>IF(K39=0," ",K39/K6)</f>
        <v xml:space="preserve"> </v>
      </c>
      <c r="M39" s="535">
        <f>M35+M38</f>
        <v>0</v>
      </c>
      <c r="N39" s="536" t="str">
        <f>IF(M39=0," ",M39/M6)</f>
        <v xml:space="preserve"> </v>
      </c>
      <c r="O39" s="541">
        <f>O35+O38</f>
        <v>0</v>
      </c>
    </row>
  </sheetData>
  <sheetProtection algorithmName="SHA-512" hashValue="SJ3QzTbc7d535CIKX7SCvIP2JTlVhm5uWhxQOOWjbKW64TpXT0I5wW/1A+QTcz+siMrwjFy6XjPiZNmkO5aR8Q==" saltValue="J0I3TzrrX7+DteBCdKo0VQ==" spinCount="100000" sheet="1" formatCells="0" formatColumns="0" formatRows="0" insertColumns="0" insertRows="0" insertHyperlinks="0" deleteColumns="0" deleteRows="0" sort="0" autoFilter="0" pivotTables="0"/>
  <mergeCells count="6">
    <mergeCell ref="M2:N2"/>
    <mergeCell ref="C2:D2"/>
    <mergeCell ref="E2:F2"/>
    <mergeCell ref="G2:H2"/>
    <mergeCell ref="I2:J2"/>
    <mergeCell ref="K2:L2"/>
  </mergeCells>
  <conditionalFormatting sqref="B38">
    <cfRule type="cellIs" dxfId="617" priority="437" operator="lessThan">
      <formula>0</formula>
    </cfRule>
  </conditionalFormatting>
  <conditionalFormatting sqref="C38:D38 G38:H38 O38">
    <cfRule type="cellIs" dxfId="616" priority="252" operator="lessThan">
      <formula>0</formula>
    </cfRule>
  </conditionalFormatting>
  <conditionalFormatting sqref="C2:D2 G2:L2">
    <cfRule type="expression" priority="435" stopIfTrue="1">
      <formula>#REF!=" "</formula>
    </cfRule>
  </conditionalFormatting>
  <conditionalFormatting sqref="L3">
    <cfRule type="cellIs" dxfId="615" priority="433" stopIfTrue="1" operator="equal">
      <formula>0</formula>
    </cfRule>
  </conditionalFormatting>
  <conditionalFormatting sqref="E2:F2">
    <cfRule type="expression" priority="409" stopIfTrue="1">
      <formula>#REF!=" "</formula>
    </cfRule>
  </conditionalFormatting>
  <conditionalFormatting sqref="G3:H3">
    <cfRule type="cellIs" dxfId="614" priority="408" stopIfTrue="1" operator="equal">
      <formula>0</formula>
    </cfRule>
  </conditionalFormatting>
  <conditionalFormatting sqref="H7">
    <cfRule type="cellIs" dxfId="613" priority="405" stopIfTrue="1" operator="equal">
      <formula>0</formula>
    </cfRule>
  </conditionalFormatting>
  <conditionalFormatting sqref="G28:H28">
    <cfRule type="cellIs" dxfId="612" priority="358" stopIfTrue="1" operator="equal">
      <formula>0</formula>
    </cfRule>
  </conditionalFormatting>
  <conditionalFormatting sqref="G29">
    <cfRule type="cellIs" dxfId="611" priority="352" stopIfTrue="1" operator="equal">
      <formula>0</formula>
    </cfRule>
  </conditionalFormatting>
  <conditionalFormatting sqref="H29">
    <cfRule type="cellIs" dxfId="610" priority="351" stopIfTrue="1" operator="equal">
      <formula>0</formula>
    </cfRule>
  </conditionalFormatting>
  <conditionalFormatting sqref="G33:H33">
    <cfRule type="cellIs" dxfId="609" priority="343" stopIfTrue="1" operator="equal">
      <formula>0</formula>
    </cfRule>
  </conditionalFormatting>
  <conditionalFormatting sqref="H37">
    <cfRule type="cellIs" dxfId="608" priority="312" stopIfTrue="1" operator="equal">
      <formula>0</formula>
    </cfRule>
  </conditionalFormatting>
  <conditionalFormatting sqref="G34:H34">
    <cfRule type="cellIs" dxfId="607" priority="337" stopIfTrue="1" operator="equal">
      <formula>0</formula>
    </cfRule>
  </conditionalFormatting>
  <conditionalFormatting sqref="H36">
    <cfRule type="cellIs" dxfId="606" priority="325" stopIfTrue="1" operator="equal">
      <formula>0</formula>
    </cfRule>
  </conditionalFormatting>
  <conditionalFormatting sqref="G36">
    <cfRule type="cellIs" dxfId="605" priority="324" stopIfTrue="1" operator="equal">
      <formula>0</formula>
    </cfRule>
  </conditionalFormatting>
  <conditionalFormatting sqref="G37">
    <cfRule type="cellIs" dxfId="604" priority="323" stopIfTrue="1" operator="equal">
      <formula>0</formula>
    </cfRule>
  </conditionalFormatting>
  <conditionalFormatting sqref="D36:D37">
    <cfRule type="cellIs" dxfId="603" priority="289" stopIfTrue="1" operator="equal">
      <formula>0</formula>
    </cfRule>
  </conditionalFormatting>
  <conditionalFormatting sqref="D7">
    <cfRule type="cellIs" dxfId="602" priority="284" stopIfTrue="1" operator="equal">
      <formula>0</formula>
    </cfRule>
  </conditionalFormatting>
  <conditionalFormatting sqref="C29">
    <cfRule type="cellIs" dxfId="601" priority="280" stopIfTrue="1" operator="equal">
      <formula>0</formula>
    </cfRule>
  </conditionalFormatting>
  <conditionalFormatting sqref="D29">
    <cfRule type="cellIs" dxfId="600" priority="279" stopIfTrue="1" operator="equal">
      <formula>0</formula>
    </cfRule>
  </conditionalFormatting>
  <conditionalFormatting sqref="C33:D33">
    <cfRule type="cellIs" dxfId="599" priority="278" stopIfTrue="1" operator="equal">
      <formula>0</formula>
    </cfRule>
  </conditionalFormatting>
  <conditionalFormatting sqref="C28:D28">
    <cfRule type="cellIs" dxfId="598" priority="281" stopIfTrue="1" operator="equal">
      <formula>0</formula>
    </cfRule>
  </conditionalFormatting>
  <conditionalFormatting sqref="C7">
    <cfRule type="cellIs" dxfId="597" priority="266" stopIfTrue="1" operator="equal">
      <formula>0</formula>
    </cfRule>
  </conditionalFormatting>
  <conditionalFormatting sqref="C34:D34">
    <cfRule type="cellIs" dxfId="596" priority="277" stopIfTrue="1" operator="equal">
      <formula>0</formula>
    </cfRule>
  </conditionalFormatting>
  <conditionalFormatting sqref="C36">
    <cfRule type="cellIs" dxfId="595" priority="275" stopIfTrue="1" operator="equal">
      <formula>0</formula>
    </cfRule>
  </conditionalFormatting>
  <conditionalFormatting sqref="C37">
    <cfRule type="cellIs" dxfId="594" priority="274" stopIfTrue="1" operator="equal">
      <formula>0</formula>
    </cfRule>
  </conditionalFormatting>
  <conditionalFormatting sqref="D4">
    <cfRule type="cellIs" dxfId="593" priority="273" stopIfTrue="1" operator="equal">
      <formula>0</formula>
    </cfRule>
  </conditionalFormatting>
  <conditionalFormatting sqref="G7">
    <cfRule type="cellIs" dxfId="592" priority="264" stopIfTrue="1" operator="equal">
      <formula>0</formula>
    </cfRule>
  </conditionalFormatting>
  <conditionalFormatting sqref="D8">
    <cfRule type="cellIs" dxfId="591" priority="251" stopIfTrue="1" operator="equal">
      <formula>0</formula>
    </cfRule>
  </conditionalFormatting>
  <conditionalFormatting sqref="E38:F38">
    <cfRule type="cellIs" dxfId="590" priority="222" operator="lessThan">
      <formula>0</formula>
    </cfRule>
  </conditionalFormatting>
  <conditionalFormatting sqref="E9:F10 F6 F25 E12:F24">
    <cfRule type="cellIs" dxfId="589" priority="250" stopIfTrue="1" operator="equal">
      <formula>0</formula>
    </cfRule>
  </conditionalFormatting>
  <conditionalFormatting sqref="F36:F37">
    <cfRule type="cellIs" dxfId="588" priority="249" stopIfTrue="1" operator="equal">
      <formula>0</formula>
    </cfRule>
  </conditionalFormatting>
  <conditionalFormatting sqref="E33:F33">
    <cfRule type="cellIs" dxfId="587" priority="238" stopIfTrue="1" operator="equal">
      <formula>0</formula>
    </cfRule>
  </conditionalFormatting>
  <conditionalFormatting sqref="F7">
    <cfRule type="cellIs" dxfId="586" priority="244" stopIfTrue="1" operator="equal">
      <formula>0</formula>
    </cfRule>
  </conditionalFormatting>
  <conditionalFormatting sqref="E28:F28">
    <cfRule type="cellIs" dxfId="585" priority="241" stopIfTrue="1" operator="equal">
      <formula>0</formula>
    </cfRule>
  </conditionalFormatting>
  <conditionalFormatting sqref="E29">
    <cfRule type="cellIs" dxfId="584" priority="240" stopIfTrue="1" operator="equal">
      <formula>0</formula>
    </cfRule>
  </conditionalFormatting>
  <conditionalFormatting sqref="F29">
    <cfRule type="cellIs" dxfId="583" priority="239" stopIfTrue="1" operator="equal">
      <formula>0</formula>
    </cfRule>
  </conditionalFormatting>
  <conditionalFormatting sqref="E7">
    <cfRule type="cellIs" dxfId="582" priority="226" stopIfTrue="1" operator="equal">
      <formula>0</formula>
    </cfRule>
  </conditionalFormatting>
  <conditionalFormatting sqref="E34:F34">
    <cfRule type="cellIs" dxfId="581" priority="237" stopIfTrue="1" operator="equal">
      <formula>0</formula>
    </cfRule>
  </conditionalFormatting>
  <conditionalFormatting sqref="E36">
    <cfRule type="cellIs" dxfId="580" priority="235" stopIfTrue="1" operator="equal">
      <formula>0</formula>
    </cfRule>
  </conditionalFormatting>
  <conditionalFormatting sqref="E37">
    <cfRule type="cellIs" dxfId="579" priority="234" stopIfTrue="1" operator="equal">
      <formula>0</formula>
    </cfRule>
  </conditionalFormatting>
  <conditionalFormatting sqref="J7">
    <cfRule type="cellIs" dxfId="578" priority="214" stopIfTrue="1" operator="equal">
      <formula>0</formula>
    </cfRule>
  </conditionalFormatting>
  <conditionalFormatting sqref="F8">
    <cfRule type="cellIs" dxfId="577" priority="221" stopIfTrue="1" operator="equal">
      <formula>0</formula>
    </cfRule>
  </conditionalFormatting>
  <conditionalFormatting sqref="I38:J38">
    <cfRule type="cellIs" dxfId="576" priority="192" operator="lessThan">
      <formula>0</formula>
    </cfRule>
  </conditionalFormatting>
  <conditionalFormatting sqref="I9:J10 J6 J25 I12:J24">
    <cfRule type="cellIs" dxfId="575" priority="220" stopIfTrue="1" operator="equal">
      <formula>0</formula>
    </cfRule>
  </conditionalFormatting>
  <conditionalFormatting sqref="J36:J37">
    <cfRule type="cellIs" dxfId="574" priority="219" stopIfTrue="1" operator="equal">
      <formula>0</formula>
    </cfRule>
  </conditionalFormatting>
  <conditionalFormatting sqref="I33:J33">
    <cfRule type="cellIs" dxfId="573" priority="208" stopIfTrue="1" operator="equal">
      <formula>0</formula>
    </cfRule>
  </conditionalFormatting>
  <conditionalFormatting sqref="I28:J28">
    <cfRule type="cellIs" dxfId="572" priority="211" stopIfTrue="1" operator="equal">
      <formula>0</formula>
    </cfRule>
  </conditionalFormatting>
  <conditionalFormatting sqref="I29">
    <cfRule type="cellIs" dxfId="571" priority="210" stopIfTrue="1" operator="equal">
      <formula>0</formula>
    </cfRule>
  </conditionalFormatting>
  <conditionalFormatting sqref="J29">
    <cfRule type="cellIs" dxfId="570" priority="209" stopIfTrue="1" operator="equal">
      <formula>0</formula>
    </cfRule>
  </conditionalFormatting>
  <conditionalFormatting sqref="I7">
    <cfRule type="cellIs" dxfId="569" priority="196" stopIfTrue="1" operator="equal">
      <formula>0</formula>
    </cfRule>
  </conditionalFormatting>
  <conditionalFormatting sqref="I34:J34">
    <cfRule type="cellIs" dxfId="568" priority="207" stopIfTrue="1" operator="equal">
      <formula>0</formula>
    </cfRule>
  </conditionalFormatting>
  <conditionalFormatting sqref="I36">
    <cfRule type="cellIs" dxfId="567" priority="205" stopIfTrue="1" operator="equal">
      <formula>0</formula>
    </cfRule>
  </conditionalFormatting>
  <conditionalFormatting sqref="I37">
    <cfRule type="cellIs" dxfId="566" priority="204" stopIfTrue="1" operator="equal">
      <formula>0</formula>
    </cfRule>
  </conditionalFormatting>
  <conditionalFormatting sqref="L7">
    <cfRule type="cellIs" dxfId="565" priority="184" stopIfTrue="1" operator="equal">
      <formula>0</formula>
    </cfRule>
  </conditionalFormatting>
  <conditionalFormatting sqref="J8">
    <cfRule type="cellIs" dxfId="564" priority="191" stopIfTrue="1" operator="equal">
      <formula>0</formula>
    </cfRule>
  </conditionalFormatting>
  <conditionalFormatting sqref="K38:L38">
    <cfRule type="cellIs" dxfId="563" priority="162" operator="lessThan">
      <formula>0</formula>
    </cfRule>
  </conditionalFormatting>
  <conditionalFormatting sqref="K9:L10 L6 L25 K12:L24">
    <cfRule type="cellIs" dxfId="562" priority="190" stopIfTrue="1" operator="equal">
      <formula>0</formula>
    </cfRule>
  </conditionalFormatting>
  <conditionalFormatting sqref="L36:L37">
    <cfRule type="cellIs" dxfId="561" priority="189" stopIfTrue="1" operator="equal">
      <formula>0</formula>
    </cfRule>
  </conditionalFormatting>
  <conditionalFormatting sqref="K33:L33">
    <cfRule type="cellIs" dxfId="560" priority="178" stopIfTrue="1" operator="equal">
      <formula>0</formula>
    </cfRule>
  </conditionalFormatting>
  <conditionalFormatting sqref="K28:L28">
    <cfRule type="cellIs" dxfId="559" priority="181" stopIfTrue="1" operator="equal">
      <formula>0</formula>
    </cfRule>
  </conditionalFormatting>
  <conditionalFormatting sqref="K29">
    <cfRule type="cellIs" dxfId="558" priority="180" stopIfTrue="1" operator="equal">
      <formula>0</formula>
    </cfRule>
  </conditionalFormatting>
  <conditionalFormatting sqref="L29">
    <cfRule type="cellIs" dxfId="557" priority="179" stopIfTrue="1" operator="equal">
      <formula>0</formula>
    </cfRule>
  </conditionalFormatting>
  <conditionalFormatting sqref="K7">
    <cfRule type="cellIs" dxfId="556" priority="166" stopIfTrue="1" operator="equal">
      <formula>0</formula>
    </cfRule>
  </conditionalFormatting>
  <conditionalFormatting sqref="K34:L34">
    <cfRule type="cellIs" dxfId="555" priority="177" stopIfTrue="1" operator="equal">
      <formula>0</formula>
    </cfRule>
  </conditionalFormatting>
  <conditionalFormatting sqref="K36">
    <cfRule type="cellIs" dxfId="554" priority="175" stopIfTrue="1" operator="equal">
      <formula>0</formula>
    </cfRule>
  </conditionalFormatting>
  <conditionalFormatting sqref="K37">
    <cfRule type="cellIs" dxfId="553" priority="174" stopIfTrue="1" operator="equal">
      <formula>0</formula>
    </cfRule>
  </conditionalFormatting>
  <conditionalFormatting sqref="L8">
    <cfRule type="cellIs" dxfId="552" priority="161" stopIfTrue="1" operator="equal">
      <formula>0</formula>
    </cfRule>
  </conditionalFormatting>
  <conditionalFormatting sqref="H8">
    <cfRule type="cellIs" dxfId="551" priority="160" stopIfTrue="1" operator="equal">
      <formula>0</formula>
    </cfRule>
  </conditionalFormatting>
  <conditionalFormatting sqref="N8">
    <cfRule type="cellIs" dxfId="550" priority="130" stopIfTrue="1" operator="equal">
      <formula>0</formula>
    </cfRule>
  </conditionalFormatting>
  <conditionalFormatting sqref="M38:N38">
    <cfRule type="cellIs" dxfId="549" priority="131" operator="lessThan">
      <formula>0</formula>
    </cfRule>
  </conditionalFormatting>
  <conditionalFormatting sqref="N6 M9:N10 N25 M12:N24">
    <cfRule type="cellIs" dxfId="548" priority="157" stopIfTrue="1" operator="equal">
      <formula>0</formula>
    </cfRule>
  </conditionalFormatting>
  <conditionalFormatting sqref="M2:N2">
    <cfRule type="expression" priority="156" stopIfTrue="1">
      <formula>#REF!=" "</formula>
    </cfRule>
  </conditionalFormatting>
  <conditionalFormatting sqref="N7">
    <cfRule type="cellIs" dxfId="547" priority="150" stopIfTrue="1" operator="equal">
      <formula>0</formula>
    </cfRule>
  </conditionalFormatting>
  <conditionalFormatting sqref="M3:N3">
    <cfRule type="cellIs" dxfId="546" priority="151" stopIfTrue="1" operator="equal">
      <formula>0</formula>
    </cfRule>
  </conditionalFormatting>
  <conditionalFormatting sqref="N29">
    <cfRule type="cellIs" dxfId="545" priority="145" stopIfTrue="1" operator="equal">
      <formula>0</formula>
    </cfRule>
  </conditionalFormatting>
  <conditionalFormatting sqref="M28:N28">
    <cfRule type="cellIs" dxfId="544" priority="147" stopIfTrue="1" operator="equal">
      <formula>0</formula>
    </cfRule>
  </conditionalFormatting>
  <conditionalFormatting sqref="M29">
    <cfRule type="cellIs" dxfId="543" priority="146" stopIfTrue="1" operator="equal">
      <formula>0</formula>
    </cfRule>
  </conditionalFormatting>
  <conditionalFormatting sqref="H5 D5">
    <cfRule type="cellIs" dxfId="542" priority="128" stopIfTrue="1" operator="equal">
      <formula>0</formula>
    </cfRule>
  </conditionalFormatting>
  <conditionalFormatting sqref="M33:N33">
    <cfRule type="cellIs" dxfId="541" priority="144" stopIfTrue="1" operator="equal">
      <formula>0</formula>
    </cfRule>
  </conditionalFormatting>
  <conditionalFormatting sqref="M34:N34">
    <cfRule type="cellIs" dxfId="540" priority="143" stopIfTrue="1" operator="equal">
      <formula>0</formula>
    </cfRule>
  </conditionalFormatting>
  <conditionalFormatting sqref="N36">
    <cfRule type="cellIs" dxfId="539" priority="141" stopIfTrue="1" operator="equal">
      <formula>0</formula>
    </cfRule>
  </conditionalFormatting>
  <conditionalFormatting sqref="M36">
    <cfRule type="cellIs" dxfId="538" priority="140" stopIfTrue="1" operator="equal">
      <formula>0</formula>
    </cfRule>
  </conditionalFormatting>
  <conditionalFormatting sqref="M37">
    <cfRule type="cellIs" dxfId="537" priority="139" stopIfTrue="1" operator="equal">
      <formula>0</formula>
    </cfRule>
  </conditionalFormatting>
  <conditionalFormatting sqref="N37">
    <cfRule type="cellIs" dxfId="536" priority="138" stopIfTrue="1" operator="equal">
      <formula>0</formula>
    </cfRule>
  </conditionalFormatting>
  <conditionalFormatting sqref="M7">
    <cfRule type="cellIs" dxfId="535" priority="134" stopIfTrue="1" operator="equal">
      <formula>0</formula>
    </cfRule>
  </conditionalFormatting>
  <conditionalFormatting sqref="L5">
    <cfRule type="cellIs" dxfId="534" priority="121" stopIfTrue="1" operator="equal">
      <formula>0</formula>
    </cfRule>
  </conditionalFormatting>
  <conditionalFormatting sqref="G5">
    <cfRule type="cellIs" dxfId="533" priority="127" stopIfTrue="1" operator="equal">
      <formula>0</formula>
    </cfRule>
  </conditionalFormatting>
  <conditionalFormatting sqref="C5">
    <cfRule type="cellIs" dxfId="532" priority="126" stopIfTrue="1" operator="equal">
      <formula>0</formula>
    </cfRule>
  </conditionalFormatting>
  <conditionalFormatting sqref="F5">
    <cfRule type="cellIs" dxfId="531" priority="125" stopIfTrue="1" operator="equal">
      <formula>0</formula>
    </cfRule>
  </conditionalFormatting>
  <conditionalFormatting sqref="E5">
    <cfRule type="cellIs" dxfId="530" priority="124" stopIfTrue="1" operator="equal">
      <formula>0</formula>
    </cfRule>
  </conditionalFormatting>
  <conditionalFormatting sqref="J5">
    <cfRule type="cellIs" dxfId="529" priority="123" stopIfTrue="1" operator="equal">
      <formula>0</formula>
    </cfRule>
  </conditionalFormatting>
  <conditionalFormatting sqref="I5">
    <cfRule type="cellIs" dxfId="528" priority="122" stopIfTrue="1" operator="equal">
      <formula>0</formula>
    </cfRule>
  </conditionalFormatting>
  <conditionalFormatting sqref="K5">
    <cfRule type="cellIs" dxfId="527" priority="120" stopIfTrue="1" operator="equal">
      <formula>0</formula>
    </cfRule>
  </conditionalFormatting>
  <conditionalFormatting sqref="N5">
    <cfRule type="cellIs" dxfId="526" priority="119" stopIfTrue="1" operator="equal">
      <formula>0</formula>
    </cfRule>
  </conditionalFormatting>
  <conditionalFormatting sqref="M5">
    <cfRule type="cellIs" dxfId="525" priority="118" stopIfTrue="1" operator="equal">
      <formula>0</formula>
    </cfRule>
  </conditionalFormatting>
  <conditionalFormatting sqref="C25">
    <cfRule type="cellIs" dxfId="524" priority="117" operator="equal">
      <formula>0</formula>
    </cfRule>
  </conditionalFormatting>
  <conditionalFormatting sqref="E25">
    <cfRule type="cellIs" dxfId="523" priority="116" operator="equal">
      <formula>0</formula>
    </cfRule>
  </conditionalFormatting>
  <conditionalFormatting sqref="G25">
    <cfRule type="cellIs" dxfId="522" priority="115" operator="equal">
      <formula>0</formula>
    </cfRule>
  </conditionalFormatting>
  <conditionalFormatting sqref="I25">
    <cfRule type="cellIs" dxfId="521" priority="114" operator="equal">
      <formula>0</formula>
    </cfRule>
  </conditionalFormatting>
  <conditionalFormatting sqref="K25">
    <cfRule type="cellIs" dxfId="520" priority="113" operator="equal">
      <formula>0</formula>
    </cfRule>
  </conditionalFormatting>
  <conditionalFormatting sqref="M25">
    <cfRule type="cellIs" dxfId="519" priority="112" operator="equal">
      <formula>0</formula>
    </cfRule>
  </conditionalFormatting>
  <conditionalFormatting sqref="F4">
    <cfRule type="cellIs" dxfId="518" priority="110" stopIfTrue="1" operator="equal">
      <formula>0</formula>
    </cfRule>
  </conditionalFormatting>
  <conditionalFormatting sqref="H4">
    <cfRule type="cellIs" dxfId="517" priority="109" stopIfTrue="1" operator="equal">
      <formula>0</formula>
    </cfRule>
  </conditionalFormatting>
  <conditionalFormatting sqref="J4">
    <cfRule type="cellIs" dxfId="516" priority="108" stopIfTrue="1" operator="equal">
      <formula>0</formula>
    </cfRule>
  </conditionalFormatting>
  <conditionalFormatting sqref="L4">
    <cfRule type="cellIs" dxfId="515" priority="107" stopIfTrue="1" operator="equal">
      <formula>0</formula>
    </cfRule>
  </conditionalFormatting>
  <conditionalFormatting sqref="N4">
    <cfRule type="cellIs" dxfId="514" priority="106" stopIfTrue="1" operator="equal">
      <formula>0</formula>
    </cfRule>
  </conditionalFormatting>
  <conditionalFormatting sqref="C6">
    <cfRule type="cellIs" dxfId="513" priority="105" operator="equal">
      <formula>0</formula>
    </cfRule>
  </conditionalFormatting>
  <conditionalFormatting sqref="E6">
    <cfRule type="cellIs" dxfId="512" priority="104" operator="equal">
      <formula>0</formula>
    </cfRule>
  </conditionalFormatting>
  <conditionalFormatting sqref="G6">
    <cfRule type="cellIs" dxfId="511" priority="103" operator="equal">
      <formula>0</formula>
    </cfRule>
  </conditionalFormatting>
  <conditionalFormatting sqref="I6">
    <cfRule type="cellIs" dxfId="510" priority="102" operator="equal">
      <formula>0</formula>
    </cfRule>
  </conditionalFormatting>
  <conditionalFormatting sqref="K6">
    <cfRule type="cellIs" dxfId="509" priority="101" operator="equal">
      <formula>0</formula>
    </cfRule>
  </conditionalFormatting>
  <conditionalFormatting sqref="M6">
    <cfRule type="cellIs" dxfId="508" priority="100" operator="equal">
      <formula>0</formula>
    </cfRule>
  </conditionalFormatting>
  <conditionalFormatting sqref="C8 E8 G8 I8 K8 M8">
    <cfRule type="cellIs" dxfId="507" priority="99" operator="equal">
      <formula>0</formula>
    </cfRule>
  </conditionalFormatting>
  <conditionalFormatting sqref="G4 M4">
    <cfRule type="cellIs" dxfId="506" priority="98" operator="equal">
      <formula>0</formula>
    </cfRule>
  </conditionalFormatting>
  <conditionalFormatting sqref="C38 E38 G38 I38 K38 M38">
    <cfRule type="cellIs" dxfId="505" priority="95" operator="equal">
      <formula>0</formula>
    </cfRule>
  </conditionalFormatting>
  <conditionalFormatting sqref="C11:D11 G11:H11">
    <cfRule type="cellIs" dxfId="504" priority="94" stopIfTrue="1" operator="equal">
      <formula>0</formula>
    </cfRule>
  </conditionalFormatting>
  <conditionalFormatting sqref="E11:F11">
    <cfRule type="cellIs" dxfId="503" priority="93" stopIfTrue="1" operator="equal">
      <formula>0</formula>
    </cfRule>
  </conditionalFormatting>
  <conditionalFormatting sqref="I11:J11">
    <cfRule type="cellIs" dxfId="502" priority="92" stopIfTrue="1" operator="equal">
      <formula>0</formula>
    </cfRule>
  </conditionalFormatting>
  <conditionalFormatting sqref="K11:L11">
    <cfRule type="cellIs" dxfId="501" priority="91" stopIfTrue="1" operator="equal">
      <formula>0</formula>
    </cfRule>
  </conditionalFormatting>
  <conditionalFormatting sqref="M11:N11">
    <cfRule type="cellIs" dxfId="500" priority="90" stopIfTrue="1" operator="equal">
      <formula>0</formula>
    </cfRule>
  </conditionalFormatting>
  <conditionalFormatting sqref="G27:H27 C27:D27">
    <cfRule type="cellIs" dxfId="499" priority="87" stopIfTrue="1" operator="equal">
      <formula>0</formula>
    </cfRule>
  </conditionalFormatting>
  <conditionalFormatting sqref="E27:F27">
    <cfRule type="cellIs" dxfId="498" priority="86" stopIfTrue="1" operator="equal">
      <formula>0</formula>
    </cfRule>
  </conditionalFormatting>
  <conditionalFormatting sqref="I27:J27">
    <cfRule type="cellIs" dxfId="497" priority="85" stopIfTrue="1" operator="equal">
      <formula>0</formula>
    </cfRule>
  </conditionalFormatting>
  <conditionalFormatting sqref="K27:L27">
    <cfRule type="cellIs" dxfId="496" priority="84" stopIfTrue="1" operator="equal">
      <formula>0</formula>
    </cfRule>
  </conditionalFormatting>
  <conditionalFormatting sqref="M27:N27">
    <cfRule type="cellIs" dxfId="495" priority="83" stopIfTrue="1" operator="equal">
      <formula>0</formula>
    </cfRule>
  </conditionalFormatting>
  <conditionalFormatting sqref="C30">
    <cfRule type="cellIs" dxfId="494" priority="53" operator="lessThan">
      <formula>0</formula>
    </cfRule>
    <cfRule type="cellIs" dxfId="493" priority="77" operator="equal">
      <formula>0</formula>
    </cfRule>
  </conditionalFormatting>
  <conditionalFormatting sqref="G31:H31 C31:D31">
    <cfRule type="cellIs" dxfId="492" priority="70" stopIfTrue="1" operator="equal">
      <formula>0</formula>
    </cfRule>
  </conditionalFormatting>
  <conditionalFormatting sqref="E31:F31">
    <cfRule type="cellIs" dxfId="491" priority="69" stopIfTrue="1" operator="equal">
      <formula>0</formula>
    </cfRule>
  </conditionalFormatting>
  <conditionalFormatting sqref="I31:J31">
    <cfRule type="cellIs" dxfId="490" priority="68" stopIfTrue="1" operator="equal">
      <formula>0</formula>
    </cfRule>
  </conditionalFormatting>
  <conditionalFormatting sqref="K31:L31">
    <cfRule type="cellIs" dxfId="489" priority="67" stopIfTrue="1" operator="equal">
      <formula>0</formula>
    </cfRule>
  </conditionalFormatting>
  <conditionalFormatting sqref="M31:N31">
    <cfRule type="cellIs" dxfId="488" priority="66" stopIfTrue="1" operator="equal">
      <formula>0</formula>
    </cfRule>
  </conditionalFormatting>
  <conditionalFormatting sqref="G32:H32 C32:D32">
    <cfRule type="cellIs" dxfId="487" priority="65" stopIfTrue="1" operator="equal">
      <formula>0</formula>
    </cfRule>
  </conditionalFormatting>
  <conditionalFormatting sqref="E32:F32">
    <cfRule type="cellIs" dxfId="486" priority="64" stopIfTrue="1" operator="equal">
      <formula>0</formula>
    </cfRule>
  </conditionalFormatting>
  <conditionalFormatting sqref="I32:J32">
    <cfRule type="cellIs" dxfId="485" priority="63" stopIfTrue="1" operator="equal">
      <formula>0</formula>
    </cfRule>
  </conditionalFormatting>
  <conditionalFormatting sqref="K32:L32">
    <cfRule type="cellIs" dxfId="484" priority="62" stopIfTrue="1" operator="equal">
      <formula>0</formula>
    </cfRule>
  </conditionalFormatting>
  <conditionalFormatting sqref="M32:N32">
    <cfRule type="cellIs" dxfId="483" priority="61" stopIfTrue="1" operator="equal">
      <formula>0</formula>
    </cfRule>
  </conditionalFormatting>
  <conditionalFormatting sqref="C26 E26 G26 I26 K26 M26">
    <cfRule type="cellIs" dxfId="482" priority="54" operator="equal">
      <formula>0</formula>
    </cfRule>
  </conditionalFormatting>
  <conditionalFormatting sqref="E30">
    <cfRule type="cellIs" dxfId="481" priority="51" operator="lessThan">
      <formula>0</formula>
    </cfRule>
    <cfRule type="cellIs" dxfId="480" priority="52" operator="equal">
      <formula>0</formula>
    </cfRule>
  </conditionalFormatting>
  <conditionalFormatting sqref="G30">
    <cfRule type="cellIs" dxfId="479" priority="49" operator="lessThan">
      <formula>0</formula>
    </cfRule>
    <cfRule type="cellIs" dxfId="478" priority="50" operator="equal">
      <formula>0</formula>
    </cfRule>
  </conditionalFormatting>
  <conditionalFormatting sqref="I30">
    <cfRule type="cellIs" dxfId="477" priority="47" operator="lessThan">
      <formula>0</formula>
    </cfRule>
    <cfRule type="cellIs" dxfId="476" priority="48" operator="equal">
      <formula>0</formula>
    </cfRule>
  </conditionalFormatting>
  <conditionalFormatting sqref="K30">
    <cfRule type="cellIs" dxfId="475" priority="45" operator="lessThan">
      <formula>0</formula>
    </cfRule>
    <cfRule type="cellIs" dxfId="474" priority="46" operator="equal">
      <formula>0</formula>
    </cfRule>
  </conditionalFormatting>
  <conditionalFormatting sqref="M30">
    <cfRule type="cellIs" dxfId="473" priority="43" operator="lessThan">
      <formula>0</formula>
    </cfRule>
    <cfRule type="cellIs" dxfId="472" priority="44" operator="equal">
      <formula>0</formula>
    </cfRule>
  </conditionalFormatting>
  <conditionalFormatting sqref="O30">
    <cfRule type="cellIs" dxfId="471" priority="41" operator="lessThan">
      <formula>0</formula>
    </cfRule>
  </conditionalFormatting>
  <conditionalFormatting sqref="C35">
    <cfRule type="cellIs" dxfId="470" priority="39" operator="lessThan">
      <formula>0</formula>
    </cfRule>
    <cfRule type="cellIs" dxfId="469" priority="40" operator="equal">
      <formula>0</formula>
    </cfRule>
  </conditionalFormatting>
  <conditionalFormatting sqref="E35">
    <cfRule type="cellIs" dxfId="468" priority="37" operator="lessThan">
      <formula>0</formula>
    </cfRule>
    <cfRule type="cellIs" dxfId="467" priority="38" operator="equal">
      <formula>0</formula>
    </cfRule>
  </conditionalFormatting>
  <conditionalFormatting sqref="G35">
    <cfRule type="cellIs" dxfId="466" priority="35" operator="lessThan">
      <formula>0</formula>
    </cfRule>
    <cfRule type="cellIs" dxfId="465" priority="36" operator="equal">
      <formula>0</formula>
    </cfRule>
  </conditionalFormatting>
  <conditionalFormatting sqref="I35">
    <cfRule type="cellIs" dxfId="464" priority="33" operator="lessThan">
      <formula>0</formula>
    </cfRule>
    <cfRule type="cellIs" dxfId="463" priority="34" operator="equal">
      <formula>0</formula>
    </cfRule>
  </conditionalFormatting>
  <conditionalFormatting sqref="K35">
    <cfRule type="cellIs" dxfId="462" priority="31" operator="lessThan">
      <formula>0</formula>
    </cfRule>
    <cfRule type="cellIs" dxfId="461" priority="32" operator="equal">
      <formula>0</formula>
    </cfRule>
  </conditionalFormatting>
  <conditionalFormatting sqref="M35">
    <cfRule type="cellIs" dxfId="460" priority="29" operator="lessThan">
      <formula>0</formula>
    </cfRule>
    <cfRule type="cellIs" dxfId="459" priority="30" operator="equal">
      <formula>0</formula>
    </cfRule>
  </conditionalFormatting>
  <conditionalFormatting sqref="O35">
    <cfRule type="cellIs" dxfId="458" priority="28" operator="lessThan">
      <formula>0</formula>
    </cfRule>
  </conditionalFormatting>
  <conditionalFormatting sqref="C39">
    <cfRule type="cellIs" dxfId="457" priority="26" operator="lessThan">
      <formula>0</formula>
    </cfRule>
    <cfRule type="cellIs" dxfId="456" priority="27" operator="equal">
      <formula>0</formula>
    </cfRule>
  </conditionalFormatting>
  <conditionalFormatting sqref="E39">
    <cfRule type="cellIs" dxfId="455" priority="24" operator="lessThan">
      <formula>0</formula>
    </cfRule>
    <cfRule type="cellIs" dxfId="454" priority="25" operator="equal">
      <formula>0</formula>
    </cfRule>
  </conditionalFormatting>
  <conditionalFormatting sqref="G39">
    <cfRule type="cellIs" dxfId="453" priority="22" operator="lessThan">
      <formula>0</formula>
    </cfRule>
    <cfRule type="cellIs" dxfId="452" priority="23" operator="equal">
      <formula>0</formula>
    </cfRule>
  </conditionalFormatting>
  <conditionalFormatting sqref="I39">
    <cfRule type="cellIs" dxfId="451" priority="20" operator="lessThan">
      <formula>0</formula>
    </cfRule>
    <cfRule type="cellIs" dxfId="450" priority="21" operator="equal">
      <formula>0</formula>
    </cfRule>
  </conditionalFormatting>
  <conditionalFormatting sqref="K39">
    <cfRule type="cellIs" dxfId="449" priority="18" operator="lessThan">
      <formula>0</formula>
    </cfRule>
    <cfRule type="cellIs" dxfId="448" priority="19" operator="equal">
      <formula>0</formula>
    </cfRule>
  </conditionalFormatting>
  <conditionalFormatting sqref="M39">
    <cfRule type="cellIs" dxfId="447" priority="16" operator="lessThan">
      <formula>0</formula>
    </cfRule>
    <cfRule type="cellIs" dxfId="446" priority="17" operator="equal">
      <formula>0</formula>
    </cfRule>
  </conditionalFormatting>
  <conditionalFormatting sqref="O39">
    <cfRule type="cellIs" dxfId="445" priority="15" operator="lessThan">
      <formula>0</formula>
    </cfRule>
  </conditionalFormatting>
  <conditionalFormatting sqref="D26">
    <cfRule type="cellIs" dxfId="444" priority="14" operator="lessThan">
      <formula>0</formula>
    </cfRule>
  </conditionalFormatting>
  <conditionalFormatting sqref="N26 L26 J26 H26 F26">
    <cfRule type="cellIs" dxfId="443" priority="13" operator="lessThan">
      <formula>0</formula>
    </cfRule>
  </conditionalFormatting>
  <conditionalFormatting sqref="N30 L30 J30 H30 F30 D30">
    <cfRule type="cellIs" dxfId="442" priority="12" operator="lessThan">
      <formula>0</formula>
    </cfRule>
  </conditionalFormatting>
  <conditionalFormatting sqref="N35 L35 J35 H35 F35 D35">
    <cfRule type="cellIs" dxfId="441" priority="11" operator="lessThan">
      <formula>0</formula>
    </cfRule>
  </conditionalFormatting>
  <conditionalFormatting sqref="G9">
    <cfRule type="cellIs" dxfId="440" priority="9" operator="equal">
      <formula>0</formula>
    </cfRule>
  </conditionalFormatting>
  <conditionalFormatting sqref="G10">
    <cfRule type="cellIs" dxfId="439" priority="8" operator="equal">
      <formula>0</formula>
    </cfRule>
  </conditionalFormatting>
  <conditionalFormatting sqref="G12:G24">
    <cfRule type="cellIs" dxfId="438" priority="7" operator="equal">
      <formula>0</formula>
    </cfRule>
  </conditionalFormatting>
  <conditionalFormatting sqref="N39">
    <cfRule type="cellIs" dxfId="437" priority="6" operator="lessThan">
      <formula>0</formula>
    </cfRule>
  </conditionalFormatting>
  <conditionalFormatting sqref="L39">
    <cfRule type="cellIs" dxfId="436" priority="5" operator="lessThan">
      <formula>0</formula>
    </cfRule>
  </conditionalFormatting>
  <conditionalFormatting sqref="J39">
    <cfRule type="cellIs" dxfId="435" priority="4" operator="lessThan">
      <formula>0</formula>
    </cfRule>
  </conditionalFormatting>
  <conditionalFormatting sqref="H39">
    <cfRule type="cellIs" dxfId="434" priority="3" operator="lessThan">
      <formula>0</formula>
    </cfRule>
  </conditionalFormatting>
  <conditionalFormatting sqref="F39">
    <cfRule type="cellIs" dxfId="433" priority="2" operator="lessThan">
      <formula>0</formula>
    </cfRule>
  </conditionalFormatting>
  <conditionalFormatting sqref="D39">
    <cfRule type="cellIs" dxfId="432" priority="1" operator="lessThan">
      <formula>0</formula>
    </cfRule>
  </conditionalFormatting>
  <dataValidations disablePrompts="1" count="1">
    <dataValidation allowBlank="1" showInputMessage="1" showErrorMessage="1" prompt="le nom de l'entreprise est à renseigner dans l'onglet Détail de l'activité" sqref="B2"/>
  </dataValidations>
  <printOptions horizontalCentered="1"/>
  <pageMargins left="0" right="0" top="0" bottom="0" header="0" footer="0"/>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B1:S71"/>
  <sheetViews>
    <sheetView showGridLines="0" showRowColHeaders="0" workbookViewId="0">
      <selection activeCell="W22" sqref="W22"/>
    </sheetView>
  </sheetViews>
  <sheetFormatPr baseColWidth="10" defaultColWidth="6.7109375" defaultRowHeight="12.75" x14ac:dyDescent="0.2"/>
  <cols>
    <col min="1" max="1" width="5.7109375" style="86" customWidth="1"/>
    <col min="2" max="2" width="15.7109375" style="350" customWidth="1"/>
    <col min="3" max="3" width="0.85546875" style="352" customWidth="1"/>
    <col min="4" max="4" width="10.7109375" style="192" customWidth="1"/>
    <col min="5" max="5" width="10.7109375" style="86" customWidth="1"/>
    <col min="6" max="6" width="0.5703125" style="86" customWidth="1"/>
    <col min="7" max="7" width="10.7109375" style="86" customWidth="1"/>
    <col min="8" max="8" width="7.7109375" style="86" customWidth="1"/>
    <col min="9" max="9" width="0.5703125" style="321" customWidth="1"/>
    <col min="10" max="10" width="4.7109375" style="320" customWidth="1"/>
    <col min="11" max="11" width="1.7109375" style="86" customWidth="1"/>
    <col min="12" max="13" width="10.7109375" style="86" customWidth="1"/>
    <col min="14" max="14" width="0.5703125" style="86" customWidth="1"/>
    <col min="15" max="15" width="10.7109375" style="86" customWidth="1"/>
    <col min="16" max="16" width="7.7109375" style="225" customWidth="1"/>
    <col min="17" max="17" width="0.5703125" style="321" customWidth="1"/>
    <col min="18" max="18" width="4.7109375" style="226" customWidth="1"/>
    <col min="19" max="215" width="6.7109375" style="86"/>
    <col min="216" max="216" width="1.7109375" style="86" customWidth="1"/>
    <col min="217" max="217" width="32.7109375" style="86" customWidth="1"/>
    <col min="218" max="218" width="8.7109375" style="86" customWidth="1"/>
    <col min="219" max="219" width="0.85546875" style="86" customWidth="1"/>
    <col min="220" max="228" width="8.7109375" style="86" customWidth="1"/>
    <col min="229" max="229" width="9.7109375" style="86" customWidth="1"/>
    <col min="230" max="231" width="8.7109375" style="86" customWidth="1"/>
    <col min="232" max="233" width="10.7109375" style="86" customWidth="1"/>
    <col min="234" max="234" width="3.28515625" style="86" customWidth="1"/>
    <col min="235" max="235" width="4.28515625" style="86" customWidth="1"/>
    <col min="236" max="471" width="6.7109375" style="86"/>
    <col min="472" max="472" width="1.7109375" style="86" customWidth="1"/>
    <col min="473" max="473" width="32.7109375" style="86" customWidth="1"/>
    <col min="474" max="474" width="8.7109375" style="86" customWidth="1"/>
    <col min="475" max="475" width="0.85546875" style="86" customWidth="1"/>
    <col min="476" max="484" width="8.7109375" style="86" customWidth="1"/>
    <col min="485" max="485" width="9.7109375" style="86" customWidth="1"/>
    <col min="486" max="487" width="8.7109375" style="86" customWidth="1"/>
    <col min="488" max="489" width="10.7109375" style="86" customWidth="1"/>
    <col min="490" max="490" width="3.28515625" style="86" customWidth="1"/>
    <col min="491" max="491" width="4.28515625" style="86" customWidth="1"/>
    <col min="492" max="727" width="6.7109375" style="86"/>
    <col min="728" max="728" width="1.7109375" style="86" customWidth="1"/>
    <col min="729" max="729" width="32.7109375" style="86" customWidth="1"/>
    <col min="730" max="730" width="8.7109375" style="86" customWidth="1"/>
    <col min="731" max="731" width="0.85546875" style="86" customWidth="1"/>
    <col min="732" max="740" width="8.7109375" style="86" customWidth="1"/>
    <col min="741" max="741" width="9.7109375" style="86" customWidth="1"/>
    <col min="742" max="743" width="8.7109375" style="86" customWidth="1"/>
    <col min="744" max="745" width="10.7109375" style="86" customWidth="1"/>
    <col min="746" max="746" width="3.28515625" style="86" customWidth="1"/>
    <col min="747" max="747" width="4.28515625" style="86" customWidth="1"/>
    <col min="748" max="983" width="6.7109375" style="86"/>
    <col min="984" max="984" width="1.7109375" style="86" customWidth="1"/>
    <col min="985" max="985" width="32.7109375" style="86" customWidth="1"/>
    <col min="986" max="986" width="8.7109375" style="86" customWidth="1"/>
    <col min="987" max="987" width="0.85546875" style="86" customWidth="1"/>
    <col min="988" max="996" width="8.7109375" style="86" customWidth="1"/>
    <col min="997" max="997" width="9.7109375" style="86" customWidth="1"/>
    <col min="998" max="999" width="8.7109375" style="86" customWidth="1"/>
    <col min="1000" max="1001" width="10.7109375" style="86" customWidth="1"/>
    <col min="1002" max="1002" width="3.28515625" style="86" customWidth="1"/>
    <col min="1003" max="1003" width="4.28515625" style="86" customWidth="1"/>
    <col min="1004" max="1239" width="6.7109375" style="86"/>
    <col min="1240" max="1240" width="1.7109375" style="86" customWidth="1"/>
    <col min="1241" max="1241" width="32.7109375" style="86" customWidth="1"/>
    <col min="1242" max="1242" width="8.7109375" style="86" customWidth="1"/>
    <col min="1243" max="1243" width="0.85546875" style="86" customWidth="1"/>
    <col min="1244" max="1252" width="8.7109375" style="86" customWidth="1"/>
    <col min="1253" max="1253" width="9.7109375" style="86" customWidth="1"/>
    <col min="1254" max="1255" width="8.7109375" style="86" customWidth="1"/>
    <col min="1256" max="1257" width="10.7109375" style="86" customWidth="1"/>
    <col min="1258" max="1258" width="3.28515625" style="86" customWidth="1"/>
    <col min="1259" max="1259" width="4.28515625" style="86" customWidth="1"/>
    <col min="1260" max="1495" width="6.7109375" style="86"/>
    <col min="1496" max="1496" width="1.7109375" style="86" customWidth="1"/>
    <col min="1497" max="1497" width="32.7109375" style="86" customWidth="1"/>
    <col min="1498" max="1498" width="8.7109375" style="86" customWidth="1"/>
    <col min="1499" max="1499" width="0.85546875" style="86" customWidth="1"/>
    <col min="1500" max="1508" width="8.7109375" style="86" customWidth="1"/>
    <col min="1509" max="1509" width="9.7109375" style="86" customWidth="1"/>
    <col min="1510" max="1511" width="8.7109375" style="86" customWidth="1"/>
    <col min="1512" max="1513" width="10.7109375" style="86" customWidth="1"/>
    <col min="1514" max="1514" width="3.28515625" style="86" customWidth="1"/>
    <col min="1515" max="1515" width="4.28515625" style="86" customWidth="1"/>
    <col min="1516" max="1751" width="6.7109375" style="86"/>
    <col min="1752" max="1752" width="1.7109375" style="86" customWidth="1"/>
    <col min="1753" max="1753" width="32.7109375" style="86" customWidth="1"/>
    <col min="1754" max="1754" width="8.7109375" style="86" customWidth="1"/>
    <col min="1755" max="1755" width="0.85546875" style="86" customWidth="1"/>
    <col min="1756" max="1764" width="8.7109375" style="86" customWidth="1"/>
    <col min="1765" max="1765" width="9.7109375" style="86" customWidth="1"/>
    <col min="1766" max="1767" width="8.7109375" style="86" customWidth="1"/>
    <col min="1768" max="1769" width="10.7109375" style="86" customWidth="1"/>
    <col min="1770" max="1770" width="3.28515625" style="86" customWidth="1"/>
    <col min="1771" max="1771" width="4.28515625" style="86" customWidth="1"/>
    <col min="1772" max="2007" width="6.7109375" style="86"/>
    <col min="2008" max="2008" width="1.7109375" style="86" customWidth="1"/>
    <col min="2009" max="2009" width="32.7109375" style="86" customWidth="1"/>
    <col min="2010" max="2010" width="8.7109375" style="86" customWidth="1"/>
    <col min="2011" max="2011" width="0.85546875" style="86" customWidth="1"/>
    <col min="2012" max="2020" width="8.7109375" style="86" customWidth="1"/>
    <col min="2021" max="2021" width="9.7109375" style="86" customWidth="1"/>
    <col min="2022" max="2023" width="8.7109375" style="86" customWidth="1"/>
    <col min="2024" max="2025" width="10.7109375" style="86" customWidth="1"/>
    <col min="2026" max="2026" width="3.28515625" style="86" customWidth="1"/>
    <col min="2027" max="2027" width="4.28515625" style="86" customWidth="1"/>
    <col min="2028" max="2263" width="6.7109375" style="86"/>
    <col min="2264" max="2264" width="1.7109375" style="86" customWidth="1"/>
    <col min="2265" max="2265" width="32.7109375" style="86" customWidth="1"/>
    <col min="2266" max="2266" width="8.7109375" style="86" customWidth="1"/>
    <col min="2267" max="2267" width="0.85546875" style="86" customWidth="1"/>
    <col min="2268" max="2276" width="8.7109375" style="86" customWidth="1"/>
    <col min="2277" max="2277" width="9.7109375" style="86" customWidth="1"/>
    <col min="2278" max="2279" width="8.7109375" style="86" customWidth="1"/>
    <col min="2280" max="2281" width="10.7109375" style="86" customWidth="1"/>
    <col min="2282" max="2282" width="3.28515625" style="86" customWidth="1"/>
    <col min="2283" max="2283" width="4.28515625" style="86" customWidth="1"/>
    <col min="2284" max="2519" width="6.7109375" style="86"/>
    <col min="2520" max="2520" width="1.7109375" style="86" customWidth="1"/>
    <col min="2521" max="2521" width="32.7109375" style="86" customWidth="1"/>
    <col min="2522" max="2522" width="8.7109375" style="86" customWidth="1"/>
    <col min="2523" max="2523" width="0.85546875" style="86" customWidth="1"/>
    <col min="2524" max="2532" width="8.7109375" style="86" customWidth="1"/>
    <col min="2533" max="2533" width="9.7109375" style="86" customWidth="1"/>
    <col min="2534" max="2535" width="8.7109375" style="86" customWidth="1"/>
    <col min="2536" max="2537" width="10.7109375" style="86" customWidth="1"/>
    <col min="2538" max="2538" width="3.28515625" style="86" customWidth="1"/>
    <col min="2539" max="2539" width="4.28515625" style="86" customWidth="1"/>
    <col min="2540" max="2775" width="6.7109375" style="86"/>
    <col min="2776" max="2776" width="1.7109375" style="86" customWidth="1"/>
    <col min="2777" max="2777" width="32.7109375" style="86" customWidth="1"/>
    <col min="2778" max="2778" width="8.7109375" style="86" customWidth="1"/>
    <col min="2779" max="2779" width="0.85546875" style="86" customWidth="1"/>
    <col min="2780" max="2788" width="8.7109375" style="86" customWidth="1"/>
    <col min="2789" max="2789" width="9.7109375" style="86" customWidth="1"/>
    <col min="2790" max="2791" width="8.7109375" style="86" customWidth="1"/>
    <col min="2792" max="2793" width="10.7109375" style="86" customWidth="1"/>
    <col min="2794" max="2794" width="3.28515625" style="86" customWidth="1"/>
    <col min="2795" max="2795" width="4.28515625" style="86" customWidth="1"/>
    <col min="2796" max="3031" width="6.7109375" style="86"/>
    <col min="3032" max="3032" width="1.7109375" style="86" customWidth="1"/>
    <col min="3033" max="3033" width="32.7109375" style="86" customWidth="1"/>
    <col min="3034" max="3034" width="8.7109375" style="86" customWidth="1"/>
    <col min="3035" max="3035" width="0.85546875" style="86" customWidth="1"/>
    <col min="3036" max="3044" width="8.7109375" style="86" customWidth="1"/>
    <col min="3045" max="3045" width="9.7109375" style="86" customWidth="1"/>
    <col min="3046" max="3047" width="8.7109375" style="86" customWidth="1"/>
    <col min="3048" max="3049" width="10.7109375" style="86" customWidth="1"/>
    <col min="3050" max="3050" width="3.28515625" style="86" customWidth="1"/>
    <col min="3051" max="3051" width="4.28515625" style="86" customWidth="1"/>
    <col min="3052" max="3287" width="6.7109375" style="86"/>
    <col min="3288" max="3288" width="1.7109375" style="86" customWidth="1"/>
    <col min="3289" max="3289" width="32.7109375" style="86" customWidth="1"/>
    <col min="3290" max="3290" width="8.7109375" style="86" customWidth="1"/>
    <col min="3291" max="3291" width="0.85546875" style="86" customWidth="1"/>
    <col min="3292" max="3300" width="8.7109375" style="86" customWidth="1"/>
    <col min="3301" max="3301" width="9.7109375" style="86" customWidth="1"/>
    <col min="3302" max="3303" width="8.7109375" style="86" customWidth="1"/>
    <col min="3304" max="3305" width="10.7109375" style="86" customWidth="1"/>
    <col min="3306" max="3306" width="3.28515625" style="86" customWidth="1"/>
    <col min="3307" max="3307" width="4.28515625" style="86" customWidth="1"/>
    <col min="3308" max="3543" width="6.7109375" style="86"/>
    <col min="3544" max="3544" width="1.7109375" style="86" customWidth="1"/>
    <col min="3545" max="3545" width="32.7109375" style="86" customWidth="1"/>
    <col min="3546" max="3546" width="8.7109375" style="86" customWidth="1"/>
    <col min="3547" max="3547" width="0.85546875" style="86" customWidth="1"/>
    <col min="3548" max="3556" width="8.7109375" style="86" customWidth="1"/>
    <col min="3557" max="3557" width="9.7109375" style="86" customWidth="1"/>
    <col min="3558" max="3559" width="8.7109375" style="86" customWidth="1"/>
    <col min="3560" max="3561" width="10.7109375" style="86" customWidth="1"/>
    <col min="3562" max="3562" width="3.28515625" style="86" customWidth="1"/>
    <col min="3563" max="3563" width="4.28515625" style="86" customWidth="1"/>
    <col min="3564" max="3799" width="6.7109375" style="86"/>
    <col min="3800" max="3800" width="1.7109375" style="86" customWidth="1"/>
    <col min="3801" max="3801" width="32.7109375" style="86" customWidth="1"/>
    <col min="3802" max="3802" width="8.7109375" style="86" customWidth="1"/>
    <col min="3803" max="3803" width="0.85546875" style="86" customWidth="1"/>
    <col min="3804" max="3812" width="8.7109375" style="86" customWidth="1"/>
    <col min="3813" max="3813" width="9.7109375" style="86" customWidth="1"/>
    <col min="3814" max="3815" width="8.7109375" style="86" customWidth="1"/>
    <col min="3816" max="3817" width="10.7109375" style="86" customWidth="1"/>
    <col min="3818" max="3818" width="3.28515625" style="86" customWidth="1"/>
    <col min="3819" max="3819" width="4.28515625" style="86" customWidth="1"/>
    <col min="3820" max="4055" width="6.7109375" style="86"/>
    <col min="4056" max="4056" width="1.7109375" style="86" customWidth="1"/>
    <col min="4057" max="4057" width="32.7109375" style="86" customWidth="1"/>
    <col min="4058" max="4058" width="8.7109375" style="86" customWidth="1"/>
    <col min="4059" max="4059" width="0.85546875" style="86" customWidth="1"/>
    <col min="4060" max="4068" width="8.7109375" style="86" customWidth="1"/>
    <col min="4069" max="4069" width="9.7109375" style="86" customWidth="1"/>
    <col min="4070" max="4071" width="8.7109375" style="86" customWidth="1"/>
    <col min="4072" max="4073" width="10.7109375" style="86" customWidth="1"/>
    <col min="4074" max="4074" width="3.28515625" style="86" customWidth="1"/>
    <col min="4075" max="4075" width="4.28515625" style="86" customWidth="1"/>
    <col min="4076" max="4311" width="6.7109375" style="86"/>
    <col min="4312" max="4312" width="1.7109375" style="86" customWidth="1"/>
    <col min="4313" max="4313" width="32.7109375" style="86" customWidth="1"/>
    <col min="4314" max="4314" width="8.7109375" style="86" customWidth="1"/>
    <col min="4315" max="4315" width="0.85546875" style="86" customWidth="1"/>
    <col min="4316" max="4324" width="8.7109375" style="86" customWidth="1"/>
    <col min="4325" max="4325" width="9.7109375" style="86" customWidth="1"/>
    <col min="4326" max="4327" width="8.7109375" style="86" customWidth="1"/>
    <col min="4328" max="4329" width="10.7109375" style="86" customWidth="1"/>
    <col min="4330" max="4330" width="3.28515625" style="86" customWidth="1"/>
    <col min="4331" max="4331" width="4.28515625" style="86" customWidth="1"/>
    <col min="4332" max="4567" width="6.7109375" style="86"/>
    <col min="4568" max="4568" width="1.7109375" style="86" customWidth="1"/>
    <col min="4569" max="4569" width="32.7109375" style="86" customWidth="1"/>
    <col min="4570" max="4570" width="8.7109375" style="86" customWidth="1"/>
    <col min="4571" max="4571" width="0.85546875" style="86" customWidth="1"/>
    <col min="4572" max="4580" width="8.7109375" style="86" customWidth="1"/>
    <col min="4581" max="4581" width="9.7109375" style="86" customWidth="1"/>
    <col min="4582" max="4583" width="8.7109375" style="86" customWidth="1"/>
    <col min="4584" max="4585" width="10.7109375" style="86" customWidth="1"/>
    <col min="4586" max="4586" width="3.28515625" style="86" customWidth="1"/>
    <col min="4587" max="4587" width="4.28515625" style="86" customWidth="1"/>
    <col min="4588" max="4823" width="6.7109375" style="86"/>
    <col min="4824" max="4824" width="1.7109375" style="86" customWidth="1"/>
    <col min="4825" max="4825" width="32.7109375" style="86" customWidth="1"/>
    <col min="4826" max="4826" width="8.7109375" style="86" customWidth="1"/>
    <col min="4827" max="4827" width="0.85546875" style="86" customWidth="1"/>
    <col min="4828" max="4836" width="8.7109375" style="86" customWidth="1"/>
    <col min="4837" max="4837" width="9.7109375" style="86" customWidth="1"/>
    <col min="4838" max="4839" width="8.7109375" style="86" customWidth="1"/>
    <col min="4840" max="4841" width="10.7109375" style="86" customWidth="1"/>
    <col min="4842" max="4842" width="3.28515625" style="86" customWidth="1"/>
    <col min="4843" max="4843" width="4.28515625" style="86" customWidth="1"/>
    <col min="4844" max="5079" width="6.7109375" style="86"/>
    <col min="5080" max="5080" width="1.7109375" style="86" customWidth="1"/>
    <col min="5081" max="5081" width="32.7109375" style="86" customWidth="1"/>
    <col min="5082" max="5082" width="8.7109375" style="86" customWidth="1"/>
    <col min="5083" max="5083" width="0.85546875" style="86" customWidth="1"/>
    <col min="5084" max="5092" width="8.7109375" style="86" customWidth="1"/>
    <col min="5093" max="5093" width="9.7109375" style="86" customWidth="1"/>
    <col min="5094" max="5095" width="8.7109375" style="86" customWidth="1"/>
    <col min="5096" max="5097" width="10.7109375" style="86" customWidth="1"/>
    <col min="5098" max="5098" width="3.28515625" style="86" customWidth="1"/>
    <col min="5099" max="5099" width="4.28515625" style="86" customWidth="1"/>
    <col min="5100" max="5335" width="6.7109375" style="86"/>
    <col min="5336" max="5336" width="1.7109375" style="86" customWidth="1"/>
    <col min="5337" max="5337" width="32.7109375" style="86" customWidth="1"/>
    <col min="5338" max="5338" width="8.7109375" style="86" customWidth="1"/>
    <col min="5339" max="5339" width="0.85546875" style="86" customWidth="1"/>
    <col min="5340" max="5348" width="8.7109375" style="86" customWidth="1"/>
    <col min="5349" max="5349" width="9.7109375" style="86" customWidth="1"/>
    <col min="5350" max="5351" width="8.7109375" style="86" customWidth="1"/>
    <col min="5352" max="5353" width="10.7109375" style="86" customWidth="1"/>
    <col min="5354" max="5354" width="3.28515625" style="86" customWidth="1"/>
    <col min="5355" max="5355" width="4.28515625" style="86" customWidth="1"/>
    <col min="5356" max="5591" width="6.7109375" style="86"/>
    <col min="5592" max="5592" width="1.7109375" style="86" customWidth="1"/>
    <col min="5593" max="5593" width="32.7109375" style="86" customWidth="1"/>
    <col min="5594" max="5594" width="8.7109375" style="86" customWidth="1"/>
    <col min="5595" max="5595" width="0.85546875" style="86" customWidth="1"/>
    <col min="5596" max="5604" width="8.7109375" style="86" customWidth="1"/>
    <col min="5605" max="5605" width="9.7109375" style="86" customWidth="1"/>
    <col min="5606" max="5607" width="8.7109375" style="86" customWidth="1"/>
    <col min="5608" max="5609" width="10.7109375" style="86" customWidth="1"/>
    <col min="5610" max="5610" width="3.28515625" style="86" customWidth="1"/>
    <col min="5611" max="5611" width="4.28515625" style="86" customWidth="1"/>
    <col min="5612" max="5847" width="6.7109375" style="86"/>
    <col min="5848" max="5848" width="1.7109375" style="86" customWidth="1"/>
    <col min="5849" max="5849" width="32.7109375" style="86" customWidth="1"/>
    <col min="5850" max="5850" width="8.7109375" style="86" customWidth="1"/>
    <col min="5851" max="5851" width="0.85546875" style="86" customWidth="1"/>
    <col min="5852" max="5860" width="8.7109375" style="86" customWidth="1"/>
    <col min="5861" max="5861" width="9.7109375" style="86" customWidth="1"/>
    <col min="5862" max="5863" width="8.7109375" style="86" customWidth="1"/>
    <col min="5864" max="5865" width="10.7109375" style="86" customWidth="1"/>
    <col min="5866" max="5866" width="3.28515625" style="86" customWidth="1"/>
    <col min="5867" max="5867" width="4.28515625" style="86" customWidth="1"/>
    <col min="5868" max="6103" width="6.7109375" style="86"/>
    <col min="6104" max="6104" width="1.7109375" style="86" customWidth="1"/>
    <col min="6105" max="6105" width="32.7109375" style="86" customWidth="1"/>
    <col min="6106" max="6106" width="8.7109375" style="86" customWidth="1"/>
    <col min="6107" max="6107" width="0.85546875" style="86" customWidth="1"/>
    <col min="6108" max="6116" width="8.7109375" style="86" customWidth="1"/>
    <col min="6117" max="6117" width="9.7109375" style="86" customWidth="1"/>
    <col min="6118" max="6119" width="8.7109375" style="86" customWidth="1"/>
    <col min="6120" max="6121" width="10.7109375" style="86" customWidth="1"/>
    <col min="6122" max="6122" width="3.28515625" style="86" customWidth="1"/>
    <col min="6123" max="6123" width="4.28515625" style="86" customWidth="1"/>
    <col min="6124" max="6359" width="6.7109375" style="86"/>
    <col min="6360" max="6360" width="1.7109375" style="86" customWidth="1"/>
    <col min="6361" max="6361" width="32.7109375" style="86" customWidth="1"/>
    <col min="6362" max="6362" width="8.7109375" style="86" customWidth="1"/>
    <col min="6363" max="6363" width="0.85546875" style="86" customWidth="1"/>
    <col min="6364" max="6372" width="8.7109375" style="86" customWidth="1"/>
    <col min="6373" max="6373" width="9.7109375" style="86" customWidth="1"/>
    <col min="6374" max="6375" width="8.7109375" style="86" customWidth="1"/>
    <col min="6376" max="6377" width="10.7109375" style="86" customWidth="1"/>
    <col min="6378" max="6378" width="3.28515625" style="86" customWidth="1"/>
    <col min="6379" max="6379" width="4.28515625" style="86" customWidth="1"/>
    <col min="6380" max="6615" width="6.7109375" style="86"/>
    <col min="6616" max="6616" width="1.7109375" style="86" customWidth="1"/>
    <col min="6617" max="6617" width="32.7109375" style="86" customWidth="1"/>
    <col min="6618" max="6618" width="8.7109375" style="86" customWidth="1"/>
    <col min="6619" max="6619" width="0.85546875" style="86" customWidth="1"/>
    <col min="6620" max="6628" width="8.7109375" style="86" customWidth="1"/>
    <col min="6629" max="6629" width="9.7109375" style="86" customWidth="1"/>
    <col min="6630" max="6631" width="8.7109375" style="86" customWidth="1"/>
    <col min="6632" max="6633" width="10.7109375" style="86" customWidth="1"/>
    <col min="6634" max="6634" width="3.28515625" style="86" customWidth="1"/>
    <col min="6635" max="6635" width="4.28515625" style="86" customWidth="1"/>
    <col min="6636" max="6871" width="6.7109375" style="86"/>
    <col min="6872" max="6872" width="1.7109375" style="86" customWidth="1"/>
    <col min="6873" max="6873" width="32.7109375" style="86" customWidth="1"/>
    <col min="6874" max="6874" width="8.7109375" style="86" customWidth="1"/>
    <col min="6875" max="6875" width="0.85546875" style="86" customWidth="1"/>
    <col min="6876" max="6884" width="8.7109375" style="86" customWidth="1"/>
    <col min="6885" max="6885" width="9.7109375" style="86" customWidth="1"/>
    <col min="6886" max="6887" width="8.7109375" style="86" customWidth="1"/>
    <col min="6888" max="6889" width="10.7109375" style="86" customWidth="1"/>
    <col min="6890" max="6890" width="3.28515625" style="86" customWidth="1"/>
    <col min="6891" max="6891" width="4.28515625" style="86" customWidth="1"/>
    <col min="6892" max="7127" width="6.7109375" style="86"/>
    <col min="7128" max="7128" width="1.7109375" style="86" customWidth="1"/>
    <col min="7129" max="7129" width="32.7109375" style="86" customWidth="1"/>
    <col min="7130" max="7130" width="8.7109375" style="86" customWidth="1"/>
    <col min="7131" max="7131" width="0.85546875" style="86" customWidth="1"/>
    <col min="7132" max="7140" width="8.7109375" style="86" customWidth="1"/>
    <col min="7141" max="7141" width="9.7109375" style="86" customWidth="1"/>
    <col min="7142" max="7143" width="8.7109375" style="86" customWidth="1"/>
    <col min="7144" max="7145" width="10.7109375" style="86" customWidth="1"/>
    <col min="7146" max="7146" width="3.28515625" style="86" customWidth="1"/>
    <col min="7147" max="7147" width="4.28515625" style="86" customWidth="1"/>
    <col min="7148" max="7383" width="6.7109375" style="86"/>
    <col min="7384" max="7384" width="1.7109375" style="86" customWidth="1"/>
    <col min="7385" max="7385" width="32.7109375" style="86" customWidth="1"/>
    <col min="7386" max="7386" width="8.7109375" style="86" customWidth="1"/>
    <col min="7387" max="7387" width="0.85546875" style="86" customWidth="1"/>
    <col min="7388" max="7396" width="8.7109375" style="86" customWidth="1"/>
    <col min="7397" max="7397" width="9.7109375" style="86" customWidth="1"/>
    <col min="7398" max="7399" width="8.7109375" style="86" customWidth="1"/>
    <col min="7400" max="7401" width="10.7109375" style="86" customWidth="1"/>
    <col min="7402" max="7402" width="3.28515625" style="86" customWidth="1"/>
    <col min="7403" max="7403" width="4.28515625" style="86" customWidth="1"/>
    <col min="7404" max="7639" width="6.7109375" style="86"/>
    <col min="7640" max="7640" width="1.7109375" style="86" customWidth="1"/>
    <col min="7641" max="7641" width="32.7109375" style="86" customWidth="1"/>
    <col min="7642" max="7642" width="8.7109375" style="86" customWidth="1"/>
    <col min="7643" max="7643" width="0.85546875" style="86" customWidth="1"/>
    <col min="7644" max="7652" width="8.7109375" style="86" customWidth="1"/>
    <col min="7653" max="7653" width="9.7109375" style="86" customWidth="1"/>
    <col min="7654" max="7655" width="8.7109375" style="86" customWidth="1"/>
    <col min="7656" max="7657" width="10.7109375" style="86" customWidth="1"/>
    <col min="7658" max="7658" width="3.28515625" style="86" customWidth="1"/>
    <col min="7659" max="7659" width="4.28515625" style="86" customWidth="1"/>
    <col min="7660" max="7895" width="6.7109375" style="86"/>
    <col min="7896" max="7896" width="1.7109375" style="86" customWidth="1"/>
    <col min="7897" max="7897" width="32.7109375" style="86" customWidth="1"/>
    <col min="7898" max="7898" width="8.7109375" style="86" customWidth="1"/>
    <col min="7899" max="7899" width="0.85546875" style="86" customWidth="1"/>
    <col min="7900" max="7908" width="8.7109375" style="86" customWidth="1"/>
    <col min="7909" max="7909" width="9.7109375" style="86" customWidth="1"/>
    <col min="7910" max="7911" width="8.7109375" style="86" customWidth="1"/>
    <col min="7912" max="7913" width="10.7109375" style="86" customWidth="1"/>
    <col min="7914" max="7914" width="3.28515625" style="86" customWidth="1"/>
    <col min="7915" max="7915" width="4.28515625" style="86" customWidth="1"/>
    <col min="7916" max="8151" width="6.7109375" style="86"/>
    <col min="8152" max="8152" width="1.7109375" style="86" customWidth="1"/>
    <col min="8153" max="8153" width="32.7109375" style="86" customWidth="1"/>
    <col min="8154" max="8154" width="8.7109375" style="86" customWidth="1"/>
    <col min="8155" max="8155" width="0.85546875" style="86" customWidth="1"/>
    <col min="8156" max="8164" width="8.7109375" style="86" customWidth="1"/>
    <col min="8165" max="8165" width="9.7109375" style="86" customWidth="1"/>
    <col min="8166" max="8167" width="8.7109375" style="86" customWidth="1"/>
    <col min="8168" max="8169" width="10.7109375" style="86" customWidth="1"/>
    <col min="8170" max="8170" width="3.28515625" style="86" customWidth="1"/>
    <col min="8171" max="8171" width="4.28515625" style="86" customWidth="1"/>
    <col min="8172" max="8407" width="6.7109375" style="86"/>
    <col min="8408" max="8408" width="1.7109375" style="86" customWidth="1"/>
    <col min="8409" max="8409" width="32.7109375" style="86" customWidth="1"/>
    <col min="8410" max="8410" width="8.7109375" style="86" customWidth="1"/>
    <col min="8411" max="8411" width="0.85546875" style="86" customWidth="1"/>
    <col min="8412" max="8420" width="8.7109375" style="86" customWidth="1"/>
    <col min="8421" max="8421" width="9.7109375" style="86" customWidth="1"/>
    <col min="8422" max="8423" width="8.7109375" style="86" customWidth="1"/>
    <col min="8424" max="8425" width="10.7109375" style="86" customWidth="1"/>
    <col min="8426" max="8426" width="3.28515625" style="86" customWidth="1"/>
    <col min="8427" max="8427" width="4.28515625" style="86" customWidth="1"/>
    <col min="8428" max="8663" width="6.7109375" style="86"/>
    <col min="8664" max="8664" width="1.7109375" style="86" customWidth="1"/>
    <col min="8665" max="8665" width="32.7109375" style="86" customWidth="1"/>
    <col min="8666" max="8666" width="8.7109375" style="86" customWidth="1"/>
    <col min="8667" max="8667" width="0.85546875" style="86" customWidth="1"/>
    <col min="8668" max="8676" width="8.7109375" style="86" customWidth="1"/>
    <col min="8677" max="8677" width="9.7109375" style="86" customWidth="1"/>
    <col min="8678" max="8679" width="8.7109375" style="86" customWidth="1"/>
    <col min="8680" max="8681" width="10.7109375" style="86" customWidth="1"/>
    <col min="8682" max="8682" width="3.28515625" style="86" customWidth="1"/>
    <col min="8683" max="8683" width="4.28515625" style="86" customWidth="1"/>
    <col min="8684" max="8919" width="6.7109375" style="86"/>
    <col min="8920" max="8920" width="1.7109375" style="86" customWidth="1"/>
    <col min="8921" max="8921" width="32.7109375" style="86" customWidth="1"/>
    <col min="8922" max="8922" width="8.7109375" style="86" customWidth="1"/>
    <col min="8923" max="8923" width="0.85546875" style="86" customWidth="1"/>
    <col min="8924" max="8932" width="8.7109375" style="86" customWidth="1"/>
    <col min="8933" max="8933" width="9.7109375" style="86" customWidth="1"/>
    <col min="8934" max="8935" width="8.7109375" style="86" customWidth="1"/>
    <col min="8936" max="8937" width="10.7109375" style="86" customWidth="1"/>
    <col min="8938" max="8938" width="3.28515625" style="86" customWidth="1"/>
    <col min="8939" max="8939" width="4.28515625" style="86" customWidth="1"/>
    <col min="8940" max="9175" width="6.7109375" style="86"/>
    <col min="9176" max="9176" width="1.7109375" style="86" customWidth="1"/>
    <col min="9177" max="9177" width="32.7109375" style="86" customWidth="1"/>
    <col min="9178" max="9178" width="8.7109375" style="86" customWidth="1"/>
    <col min="9179" max="9179" width="0.85546875" style="86" customWidth="1"/>
    <col min="9180" max="9188" width="8.7109375" style="86" customWidth="1"/>
    <col min="9189" max="9189" width="9.7109375" style="86" customWidth="1"/>
    <col min="9190" max="9191" width="8.7109375" style="86" customWidth="1"/>
    <col min="9192" max="9193" width="10.7109375" style="86" customWidth="1"/>
    <col min="9194" max="9194" width="3.28515625" style="86" customWidth="1"/>
    <col min="9195" max="9195" width="4.28515625" style="86" customWidth="1"/>
    <col min="9196" max="9431" width="6.7109375" style="86"/>
    <col min="9432" max="9432" width="1.7109375" style="86" customWidth="1"/>
    <col min="9433" max="9433" width="32.7109375" style="86" customWidth="1"/>
    <col min="9434" max="9434" width="8.7109375" style="86" customWidth="1"/>
    <col min="9435" max="9435" width="0.85546875" style="86" customWidth="1"/>
    <col min="9436" max="9444" width="8.7109375" style="86" customWidth="1"/>
    <col min="9445" max="9445" width="9.7109375" style="86" customWidth="1"/>
    <col min="9446" max="9447" width="8.7109375" style="86" customWidth="1"/>
    <col min="9448" max="9449" width="10.7109375" style="86" customWidth="1"/>
    <col min="9450" max="9450" width="3.28515625" style="86" customWidth="1"/>
    <col min="9451" max="9451" width="4.28515625" style="86" customWidth="1"/>
    <col min="9452" max="9687" width="6.7109375" style="86"/>
    <col min="9688" max="9688" width="1.7109375" style="86" customWidth="1"/>
    <col min="9689" max="9689" width="32.7109375" style="86" customWidth="1"/>
    <col min="9690" max="9690" width="8.7109375" style="86" customWidth="1"/>
    <col min="9691" max="9691" width="0.85546875" style="86" customWidth="1"/>
    <col min="9692" max="9700" width="8.7109375" style="86" customWidth="1"/>
    <col min="9701" max="9701" width="9.7109375" style="86" customWidth="1"/>
    <col min="9702" max="9703" width="8.7109375" style="86" customWidth="1"/>
    <col min="9704" max="9705" width="10.7109375" style="86" customWidth="1"/>
    <col min="9706" max="9706" width="3.28515625" style="86" customWidth="1"/>
    <col min="9707" max="9707" width="4.28515625" style="86" customWidth="1"/>
    <col min="9708" max="9943" width="6.7109375" style="86"/>
    <col min="9944" max="9944" width="1.7109375" style="86" customWidth="1"/>
    <col min="9945" max="9945" width="32.7109375" style="86" customWidth="1"/>
    <col min="9946" max="9946" width="8.7109375" style="86" customWidth="1"/>
    <col min="9947" max="9947" width="0.85546875" style="86" customWidth="1"/>
    <col min="9948" max="9956" width="8.7109375" style="86" customWidth="1"/>
    <col min="9957" max="9957" width="9.7109375" style="86" customWidth="1"/>
    <col min="9958" max="9959" width="8.7109375" style="86" customWidth="1"/>
    <col min="9960" max="9961" width="10.7109375" style="86" customWidth="1"/>
    <col min="9962" max="9962" width="3.28515625" style="86" customWidth="1"/>
    <col min="9963" max="9963" width="4.28515625" style="86" customWidth="1"/>
    <col min="9964" max="10199" width="6.7109375" style="86"/>
    <col min="10200" max="10200" width="1.7109375" style="86" customWidth="1"/>
    <col min="10201" max="10201" width="32.7109375" style="86" customWidth="1"/>
    <col min="10202" max="10202" width="8.7109375" style="86" customWidth="1"/>
    <col min="10203" max="10203" width="0.85546875" style="86" customWidth="1"/>
    <col min="10204" max="10212" width="8.7109375" style="86" customWidth="1"/>
    <col min="10213" max="10213" width="9.7109375" style="86" customWidth="1"/>
    <col min="10214" max="10215" width="8.7109375" style="86" customWidth="1"/>
    <col min="10216" max="10217" width="10.7109375" style="86" customWidth="1"/>
    <col min="10218" max="10218" width="3.28515625" style="86" customWidth="1"/>
    <col min="10219" max="10219" width="4.28515625" style="86" customWidth="1"/>
    <col min="10220" max="10455" width="6.7109375" style="86"/>
    <col min="10456" max="10456" width="1.7109375" style="86" customWidth="1"/>
    <col min="10457" max="10457" width="32.7109375" style="86" customWidth="1"/>
    <col min="10458" max="10458" width="8.7109375" style="86" customWidth="1"/>
    <col min="10459" max="10459" width="0.85546875" style="86" customWidth="1"/>
    <col min="10460" max="10468" width="8.7109375" style="86" customWidth="1"/>
    <col min="10469" max="10469" width="9.7109375" style="86" customWidth="1"/>
    <col min="10470" max="10471" width="8.7109375" style="86" customWidth="1"/>
    <col min="10472" max="10473" width="10.7109375" style="86" customWidth="1"/>
    <col min="10474" max="10474" width="3.28515625" style="86" customWidth="1"/>
    <col min="10475" max="10475" width="4.28515625" style="86" customWidth="1"/>
    <col min="10476" max="10711" width="6.7109375" style="86"/>
    <col min="10712" max="10712" width="1.7109375" style="86" customWidth="1"/>
    <col min="10713" max="10713" width="32.7109375" style="86" customWidth="1"/>
    <col min="10714" max="10714" width="8.7109375" style="86" customWidth="1"/>
    <col min="10715" max="10715" width="0.85546875" style="86" customWidth="1"/>
    <col min="10716" max="10724" width="8.7109375" style="86" customWidth="1"/>
    <col min="10725" max="10725" width="9.7109375" style="86" customWidth="1"/>
    <col min="10726" max="10727" width="8.7109375" style="86" customWidth="1"/>
    <col min="10728" max="10729" width="10.7109375" style="86" customWidth="1"/>
    <col min="10730" max="10730" width="3.28515625" style="86" customWidth="1"/>
    <col min="10731" max="10731" width="4.28515625" style="86" customWidth="1"/>
    <col min="10732" max="10967" width="6.7109375" style="86"/>
    <col min="10968" max="10968" width="1.7109375" style="86" customWidth="1"/>
    <col min="10969" max="10969" width="32.7109375" style="86" customWidth="1"/>
    <col min="10970" max="10970" width="8.7109375" style="86" customWidth="1"/>
    <col min="10971" max="10971" width="0.85546875" style="86" customWidth="1"/>
    <col min="10972" max="10980" width="8.7109375" style="86" customWidth="1"/>
    <col min="10981" max="10981" width="9.7109375" style="86" customWidth="1"/>
    <col min="10982" max="10983" width="8.7109375" style="86" customWidth="1"/>
    <col min="10984" max="10985" width="10.7109375" style="86" customWidth="1"/>
    <col min="10986" max="10986" width="3.28515625" style="86" customWidth="1"/>
    <col min="10987" max="10987" width="4.28515625" style="86" customWidth="1"/>
    <col min="10988" max="11223" width="6.7109375" style="86"/>
    <col min="11224" max="11224" width="1.7109375" style="86" customWidth="1"/>
    <col min="11225" max="11225" width="32.7109375" style="86" customWidth="1"/>
    <col min="11226" max="11226" width="8.7109375" style="86" customWidth="1"/>
    <col min="11227" max="11227" width="0.85546875" style="86" customWidth="1"/>
    <col min="11228" max="11236" width="8.7109375" style="86" customWidth="1"/>
    <col min="11237" max="11237" width="9.7109375" style="86" customWidth="1"/>
    <col min="11238" max="11239" width="8.7109375" style="86" customWidth="1"/>
    <col min="11240" max="11241" width="10.7109375" style="86" customWidth="1"/>
    <col min="11242" max="11242" width="3.28515625" style="86" customWidth="1"/>
    <col min="11243" max="11243" width="4.28515625" style="86" customWidth="1"/>
    <col min="11244" max="11479" width="6.7109375" style="86"/>
    <col min="11480" max="11480" width="1.7109375" style="86" customWidth="1"/>
    <col min="11481" max="11481" width="32.7109375" style="86" customWidth="1"/>
    <col min="11482" max="11482" width="8.7109375" style="86" customWidth="1"/>
    <col min="11483" max="11483" width="0.85546875" style="86" customWidth="1"/>
    <col min="11484" max="11492" width="8.7109375" style="86" customWidth="1"/>
    <col min="11493" max="11493" width="9.7109375" style="86" customWidth="1"/>
    <col min="11494" max="11495" width="8.7109375" style="86" customWidth="1"/>
    <col min="11496" max="11497" width="10.7109375" style="86" customWidth="1"/>
    <col min="11498" max="11498" width="3.28515625" style="86" customWidth="1"/>
    <col min="11499" max="11499" width="4.28515625" style="86" customWidth="1"/>
    <col min="11500" max="11735" width="6.7109375" style="86"/>
    <col min="11736" max="11736" width="1.7109375" style="86" customWidth="1"/>
    <col min="11737" max="11737" width="32.7109375" style="86" customWidth="1"/>
    <col min="11738" max="11738" width="8.7109375" style="86" customWidth="1"/>
    <col min="11739" max="11739" width="0.85546875" style="86" customWidth="1"/>
    <col min="11740" max="11748" width="8.7109375" style="86" customWidth="1"/>
    <col min="11749" max="11749" width="9.7109375" style="86" customWidth="1"/>
    <col min="11750" max="11751" width="8.7109375" style="86" customWidth="1"/>
    <col min="11752" max="11753" width="10.7109375" style="86" customWidth="1"/>
    <col min="11754" max="11754" width="3.28515625" style="86" customWidth="1"/>
    <col min="11755" max="11755" width="4.28515625" style="86" customWidth="1"/>
    <col min="11756" max="11991" width="6.7109375" style="86"/>
    <col min="11992" max="11992" width="1.7109375" style="86" customWidth="1"/>
    <col min="11993" max="11993" width="32.7109375" style="86" customWidth="1"/>
    <col min="11994" max="11994" width="8.7109375" style="86" customWidth="1"/>
    <col min="11995" max="11995" width="0.85546875" style="86" customWidth="1"/>
    <col min="11996" max="12004" width="8.7109375" style="86" customWidth="1"/>
    <col min="12005" max="12005" width="9.7109375" style="86" customWidth="1"/>
    <col min="12006" max="12007" width="8.7109375" style="86" customWidth="1"/>
    <col min="12008" max="12009" width="10.7109375" style="86" customWidth="1"/>
    <col min="12010" max="12010" width="3.28515625" style="86" customWidth="1"/>
    <col min="12011" max="12011" width="4.28515625" style="86" customWidth="1"/>
    <col min="12012" max="12247" width="6.7109375" style="86"/>
    <col min="12248" max="12248" width="1.7109375" style="86" customWidth="1"/>
    <col min="12249" max="12249" width="32.7109375" style="86" customWidth="1"/>
    <col min="12250" max="12250" width="8.7109375" style="86" customWidth="1"/>
    <col min="12251" max="12251" width="0.85546875" style="86" customWidth="1"/>
    <col min="12252" max="12260" width="8.7109375" style="86" customWidth="1"/>
    <col min="12261" max="12261" width="9.7109375" style="86" customWidth="1"/>
    <col min="12262" max="12263" width="8.7109375" style="86" customWidth="1"/>
    <col min="12264" max="12265" width="10.7109375" style="86" customWidth="1"/>
    <col min="12266" max="12266" width="3.28515625" style="86" customWidth="1"/>
    <col min="12267" max="12267" width="4.28515625" style="86" customWidth="1"/>
    <col min="12268" max="12503" width="6.7109375" style="86"/>
    <col min="12504" max="12504" width="1.7109375" style="86" customWidth="1"/>
    <col min="12505" max="12505" width="32.7109375" style="86" customWidth="1"/>
    <col min="12506" max="12506" width="8.7109375" style="86" customWidth="1"/>
    <col min="12507" max="12507" width="0.85546875" style="86" customWidth="1"/>
    <col min="12508" max="12516" width="8.7109375" style="86" customWidth="1"/>
    <col min="12517" max="12517" width="9.7109375" style="86" customWidth="1"/>
    <col min="12518" max="12519" width="8.7109375" style="86" customWidth="1"/>
    <col min="12520" max="12521" width="10.7109375" style="86" customWidth="1"/>
    <col min="12522" max="12522" width="3.28515625" style="86" customWidth="1"/>
    <col min="12523" max="12523" width="4.28515625" style="86" customWidth="1"/>
    <col min="12524" max="12759" width="6.7109375" style="86"/>
    <col min="12760" max="12760" width="1.7109375" style="86" customWidth="1"/>
    <col min="12761" max="12761" width="32.7109375" style="86" customWidth="1"/>
    <col min="12762" max="12762" width="8.7109375" style="86" customWidth="1"/>
    <col min="12763" max="12763" width="0.85546875" style="86" customWidth="1"/>
    <col min="12764" max="12772" width="8.7109375" style="86" customWidth="1"/>
    <col min="12773" max="12773" width="9.7109375" style="86" customWidth="1"/>
    <col min="12774" max="12775" width="8.7109375" style="86" customWidth="1"/>
    <col min="12776" max="12777" width="10.7109375" style="86" customWidth="1"/>
    <col min="12778" max="12778" width="3.28515625" style="86" customWidth="1"/>
    <col min="12779" max="12779" width="4.28515625" style="86" customWidth="1"/>
    <col min="12780" max="13015" width="6.7109375" style="86"/>
    <col min="13016" max="13016" width="1.7109375" style="86" customWidth="1"/>
    <col min="13017" max="13017" width="32.7109375" style="86" customWidth="1"/>
    <col min="13018" max="13018" width="8.7109375" style="86" customWidth="1"/>
    <col min="13019" max="13019" width="0.85546875" style="86" customWidth="1"/>
    <col min="13020" max="13028" width="8.7109375" style="86" customWidth="1"/>
    <col min="13029" max="13029" width="9.7109375" style="86" customWidth="1"/>
    <col min="13030" max="13031" width="8.7109375" style="86" customWidth="1"/>
    <col min="13032" max="13033" width="10.7109375" style="86" customWidth="1"/>
    <col min="13034" max="13034" width="3.28515625" style="86" customWidth="1"/>
    <col min="13035" max="13035" width="4.28515625" style="86" customWidth="1"/>
    <col min="13036" max="13271" width="6.7109375" style="86"/>
    <col min="13272" max="13272" width="1.7109375" style="86" customWidth="1"/>
    <col min="13273" max="13273" width="32.7109375" style="86" customWidth="1"/>
    <col min="13274" max="13274" width="8.7109375" style="86" customWidth="1"/>
    <col min="13275" max="13275" width="0.85546875" style="86" customWidth="1"/>
    <col min="13276" max="13284" width="8.7109375" style="86" customWidth="1"/>
    <col min="13285" max="13285" width="9.7109375" style="86" customWidth="1"/>
    <col min="13286" max="13287" width="8.7109375" style="86" customWidth="1"/>
    <col min="13288" max="13289" width="10.7109375" style="86" customWidth="1"/>
    <col min="13290" max="13290" width="3.28515625" style="86" customWidth="1"/>
    <col min="13291" max="13291" width="4.28515625" style="86" customWidth="1"/>
    <col min="13292" max="13527" width="6.7109375" style="86"/>
    <col min="13528" max="13528" width="1.7109375" style="86" customWidth="1"/>
    <col min="13529" max="13529" width="32.7109375" style="86" customWidth="1"/>
    <col min="13530" max="13530" width="8.7109375" style="86" customWidth="1"/>
    <col min="13531" max="13531" width="0.85546875" style="86" customWidth="1"/>
    <col min="13532" max="13540" width="8.7109375" style="86" customWidth="1"/>
    <col min="13541" max="13541" width="9.7109375" style="86" customWidth="1"/>
    <col min="13542" max="13543" width="8.7109375" style="86" customWidth="1"/>
    <col min="13544" max="13545" width="10.7109375" style="86" customWidth="1"/>
    <col min="13546" max="13546" width="3.28515625" style="86" customWidth="1"/>
    <col min="13547" max="13547" width="4.28515625" style="86" customWidth="1"/>
    <col min="13548" max="13783" width="6.7109375" style="86"/>
    <col min="13784" max="13784" width="1.7109375" style="86" customWidth="1"/>
    <col min="13785" max="13785" width="32.7109375" style="86" customWidth="1"/>
    <col min="13786" max="13786" width="8.7109375" style="86" customWidth="1"/>
    <col min="13787" max="13787" width="0.85546875" style="86" customWidth="1"/>
    <col min="13788" max="13796" width="8.7109375" style="86" customWidth="1"/>
    <col min="13797" max="13797" width="9.7109375" style="86" customWidth="1"/>
    <col min="13798" max="13799" width="8.7109375" style="86" customWidth="1"/>
    <col min="13800" max="13801" width="10.7109375" style="86" customWidth="1"/>
    <col min="13802" max="13802" width="3.28515625" style="86" customWidth="1"/>
    <col min="13803" max="13803" width="4.28515625" style="86" customWidth="1"/>
    <col min="13804" max="14039" width="6.7109375" style="86"/>
    <col min="14040" max="14040" width="1.7109375" style="86" customWidth="1"/>
    <col min="14041" max="14041" width="32.7109375" style="86" customWidth="1"/>
    <col min="14042" max="14042" width="8.7109375" style="86" customWidth="1"/>
    <col min="14043" max="14043" width="0.85546875" style="86" customWidth="1"/>
    <col min="14044" max="14052" width="8.7109375" style="86" customWidth="1"/>
    <col min="14053" max="14053" width="9.7109375" style="86" customWidth="1"/>
    <col min="14054" max="14055" width="8.7109375" style="86" customWidth="1"/>
    <col min="14056" max="14057" width="10.7109375" style="86" customWidth="1"/>
    <col min="14058" max="14058" width="3.28515625" style="86" customWidth="1"/>
    <col min="14059" max="14059" width="4.28515625" style="86" customWidth="1"/>
    <col min="14060" max="14295" width="6.7109375" style="86"/>
    <col min="14296" max="14296" width="1.7109375" style="86" customWidth="1"/>
    <col min="14297" max="14297" width="32.7109375" style="86" customWidth="1"/>
    <col min="14298" max="14298" width="8.7109375" style="86" customWidth="1"/>
    <col min="14299" max="14299" width="0.85546875" style="86" customWidth="1"/>
    <col min="14300" max="14308" width="8.7109375" style="86" customWidth="1"/>
    <col min="14309" max="14309" width="9.7109375" style="86" customWidth="1"/>
    <col min="14310" max="14311" width="8.7109375" style="86" customWidth="1"/>
    <col min="14312" max="14313" width="10.7109375" style="86" customWidth="1"/>
    <col min="14314" max="14314" width="3.28515625" style="86" customWidth="1"/>
    <col min="14315" max="14315" width="4.28515625" style="86" customWidth="1"/>
    <col min="14316" max="14551" width="6.7109375" style="86"/>
    <col min="14552" max="14552" width="1.7109375" style="86" customWidth="1"/>
    <col min="14553" max="14553" width="32.7109375" style="86" customWidth="1"/>
    <col min="14554" max="14554" width="8.7109375" style="86" customWidth="1"/>
    <col min="14555" max="14555" width="0.85546875" style="86" customWidth="1"/>
    <col min="14556" max="14564" width="8.7109375" style="86" customWidth="1"/>
    <col min="14565" max="14565" width="9.7109375" style="86" customWidth="1"/>
    <col min="14566" max="14567" width="8.7109375" style="86" customWidth="1"/>
    <col min="14568" max="14569" width="10.7109375" style="86" customWidth="1"/>
    <col min="14570" max="14570" width="3.28515625" style="86" customWidth="1"/>
    <col min="14571" max="14571" width="4.28515625" style="86" customWidth="1"/>
    <col min="14572" max="14807" width="6.7109375" style="86"/>
    <col min="14808" max="14808" width="1.7109375" style="86" customWidth="1"/>
    <col min="14809" max="14809" width="32.7109375" style="86" customWidth="1"/>
    <col min="14810" max="14810" width="8.7109375" style="86" customWidth="1"/>
    <col min="14811" max="14811" width="0.85546875" style="86" customWidth="1"/>
    <col min="14812" max="14820" width="8.7109375" style="86" customWidth="1"/>
    <col min="14821" max="14821" width="9.7109375" style="86" customWidth="1"/>
    <col min="14822" max="14823" width="8.7109375" style="86" customWidth="1"/>
    <col min="14824" max="14825" width="10.7109375" style="86" customWidth="1"/>
    <col min="14826" max="14826" width="3.28515625" style="86" customWidth="1"/>
    <col min="14827" max="14827" width="4.28515625" style="86" customWidth="1"/>
    <col min="14828" max="15063" width="6.7109375" style="86"/>
    <col min="15064" max="15064" width="1.7109375" style="86" customWidth="1"/>
    <col min="15065" max="15065" width="32.7109375" style="86" customWidth="1"/>
    <col min="15066" max="15066" width="8.7109375" style="86" customWidth="1"/>
    <col min="15067" max="15067" width="0.85546875" style="86" customWidth="1"/>
    <col min="15068" max="15076" width="8.7109375" style="86" customWidth="1"/>
    <col min="15077" max="15077" width="9.7109375" style="86" customWidth="1"/>
    <col min="15078" max="15079" width="8.7109375" style="86" customWidth="1"/>
    <col min="15080" max="15081" width="10.7109375" style="86" customWidth="1"/>
    <col min="15082" max="15082" width="3.28515625" style="86" customWidth="1"/>
    <col min="15083" max="15083" width="4.28515625" style="86" customWidth="1"/>
    <col min="15084" max="15319" width="6.7109375" style="86"/>
    <col min="15320" max="15320" width="1.7109375" style="86" customWidth="1"/>
    <col min="15321" max="15321" width="32.7109375" style="86" customWidth="1"/>
    <col min="15322" max="15322" width="8.7109375" style="86" customWidth="1"/>
    <col min="15323" max="15323" width="0.85546875" style="86" customWidth="1"/>
    <col min="15324" max="15332" width="8.7109375" style="86" customWidth="1"/>
    <col min="15333" max="15333" width="9.7109375" style="86" customWidth="1"/>
    <col min="15334" max="15335" width="8.7109375" style="86" customWidth="1"/>
    <col min="15336" max="15337" width="10.7109375" style="86" customWidth="1"/>
    <col min="15338" max="15338" width="3.28515625" style="86" customWidth="1"/>
    <col min="15339" max="15339" width="4.28515625" style="86" customWidth="1"/>
    <col min="15340" max="15575" width="6.7109375" style="86"/>
    <col min="15576" max="15576" width="1.7109375" style="86" customWidth="1"/>
    <col min="15577" max="15577" width="32.7109375" style="86" customWidth="1"/>
    <col min="15578" max="15578" width="8.7109375" style="86" customWidth="1"/>
    <col min="15579" max="15579" width="0.85546875" style="86" customWidth="1"/>
    <col min="15580" max="15588" width="8.7109375" style="86" customWidth="1"/>
    <col min="15589" max="15589" width="9.7109375" style="86" customWidth="1"/>
    <col min="15590" max="15591" width="8.7109375" style="86" customWidth="1"/>
    <col min="15592" max="15593" width="10.7109375" style="86" customWidth="1"/>
    <col min="15594" max="15594" width="3.28515625" style="86" customWidth="1"/>
    <col min="15595" max="15595" width="4.28515625" style="86" customWidth="1"/>
    <col min="15596" max="15831" width="6.7109375" style="86"/>
    <col min="15832" max="15832" width="1.7109375" style="86" customWidth="1"/>
    <col min="15833" max="15833" width="32.7109375" style="86" customWidth="1"/>
    <col min="15834" max="15834" width="8.7109375" style="86" customWidth="1"/>
    <col min="15835" max="15835" width="0.85546875" style="86" customWidth="1"/>
    <col min="15836" max="15844" width="8.7109375" style="86" customWidth="1"/>
    <col min="15845" max="15845" width="9.7109375" style="86" customWidth="1"/>
    <col min="15846" max="15847" width="8.7109375" style="86" customWidth="1"/>
    <col min="15848" max="15849" width="10.7109375" style="86" customWidth="1"/>
    <col min="15850" max="15850" width="3.28515625" style="86" customWidth="1"/>
    <col min="15851" max="15851" width="4.28515625" style="86" customWidth="1"/>
    <col min="15852" max="16087" width="6.7109375" style="86"/>
    <col min="16088" max="16088" width="1.7109375" style="86" customWidth="1"/>
    <col min="16089" max="16089" width="32.7109375" style="86" customWidth="1"/>
    <col min="16090" max="16090" width="8.7109375" style="86" customWidth="1"/>
    <col min="16091" max="16091" width="0.85546875" style="86" customWidth="1"/>
    <col min="16092" max="16100" width="8.7109375" style="86" customWidth="1"/>
    <col min="16101" max="16101" width="9.7109375" style="86" customWidth="1"/>
    <col min="16102" max="16103" width="8.7109375" style="86" customWidth="1"/>
    <col min="16104" max="16105" width="10.7109375" style="86" customWidth="1"/>
    <col min="16106" max="16106" width="3.28515625" style="86" customWidth="1"/>
    <col min="16107" max="16107" width="4.28515625" style="86" customWidth="1"/>
    <col min="16108" max="16384" width="6.7109375" style="86"/>
  </cols>
  <sheetData>
    <row r="1" spans="2:18" ht="6" customHeight="1" x14ac:dyDescent="0.2"/>
    <row r="2" spans="2:18" ht="20.100000000000001" customHeight="1" x14ac:dyDescent="0.2">
      <c r="B2" s="1254" t="str">
        <f>IF(ISBLANK(société)," ",société)</f>
        <v xml:space="preserve"> </v>
      </c>
      <c r="C2" s="1255"/>
      <c r="D2" s="1255"/>
      <c r="E2" s="1256"/>
      <c r="G2" s="1257" t="s">
        <v>190</v>
      </c>
      <c r="H2" s="1214"/>
      <c r="I2" s="1214"/>
      <c r="J2" s="1214"/>
      <c r="K2" s="1214"/>
      <c r="L2" s="1214"/>
      <c r="M2" s="1214"/>
      <c r="N2" s="1214"/>
      <c r="O2" s="1214"/>
      <c r="P2" s="1215"/>
    </row>
    <row r="3" spans="2:18" ht="15" customHeight="1" x14ac:dyDescent="0.2">
      <c r="L3" s="192"/>
    </row>
    <row r="4" spans="2:18" s="378" customFormat="1" ht="20.100000000000001" customHeight="1" x14ac:dyDescent="0.2">
      <c r="B4" s="374"/>
      <c r="C4" s="375"/>
      <c r="D4" s="1269" t="s">
        <v>86</v>
      </c>
      <c r="E4" s="1270"/>
      <c r="F4" s="1270"/>
      <c r="G4" s="1270"/>
      <c r="H4" s="1271"/>
      <c r="I4" s="376"/>
      <c r="J4" s="377"/>
      <c r="L4" s="1269" t="s">
        <v>87</v>
      </c>
      <c r="M4" s="1270"/>
      <c r="N4" s="1270"/>
      <c r="O4" s="1270"/>
      <c r="P4" s="1271"/>
      <c r="Q4" s="376"/>
      <c r="R4" s="379"/>
    </row>
    <row r="5" spans="2:18" ht="6" customHeight="1" x14ac:dyDescent="0.2">
      <c r="D5" s="371"/>
      <c r="E5" s="371"/>
      <c r="F5" s="371"/>
      <c r="G5" s="371"/>
      <c r="H5" s="371"/>
      <c r="L5" s="192"/>
    </row>
    <row r="6" spans="2:18" ht="17.100000000000001" customHeight="1" x14ac:dyDescent="0.2">
      <c r="B6" s="372" t="s">
        <v>185</v>
      </c>
      <c r="C6" s="353"/>
      <c r="D6" s="369" t="s">
        <v>101</v>
      </c>
      <c r="E6" s="370" t="s">
        <v>102</v>
      </c>
      <c r="G6" s="1272" t="s">
        <v>100</v>
      </c>
      <c r="H6" s="1273"/>
      <c r="L6" s="360" t="s">
        <v>101</v>
      </c>
      <c r="M6" s="227" t="s">
        <v>102</v>
      </c>
      <c r="O6" s="1209" t="s">
        <v>100</v>
      </c>
      <c r="P6" s="1210"/>
      <c r="R6" s="320"/>
    </row>
    <row r="7" spans="2:18" s="219" customFormat="1" ht="21.95" customHeight="1" x14ac:dyDescent="0.2">
      <c r="B7" s="527" t="s">
        <v>156</v>
      </c>
      <c r="C7" s="354"/>
      <c r="D7" s="361">
        <f>IF(ca_tr1=0,0,ca_tr1)</f>
        <v>0</v>
      </c>
      <c r="E7" s="236">
        <f>IF(r_tr1=0,0,r_tr1)</f>
        <v>0</v>
      </c>
      <c r="G7" s="216" t="str">
        <f t="shared" ref="G7:G22" si="0">IF(r_tr1=0," ",E7-D7)</f>
        <v xml:space="preserve"> </v>
      </c>
      <c r="H7" s="72" t="str">
        <f t="shared" ref="H7:H22" si="1">IF(ISERROR(G7/D7)," ",G7/D7)</f>
        <v xml:space="preserve"> </v>
      </c>
      <c r="I7" s="322"/>
      <c r="J7" s="649" t="str">
        <f>IF(r_tr1=0," ",IF(E7&gt;D7,"J",IF(E7&lt;D7,"L","K")))</f>
        <v xml:space="preserve"> </v>
      </c>
      <c r="L7" s="361">
        <f>IF(ca_tr2=0,0,ca_tr2)</f>
        <v>0</v>
      </c>
      <c r="M7" s="236">
        <f>IF(r_tr2=0,0,r_tr2)</f>
        <v>0</v>
      </c>
      <c r="O7" s="216" t="str">
        <f t="shared" ref="O7:O22" si="2">IF(r_tr2=0," ",M7-L7)</f>
        <v xml:space="preserve"> </v>
      </c>
      <c r="P7" s="72" t="str">
        <f t="shared" ref="P7:P22" si="3">IF(ISERROR(O7/L7)," ",O7/L7)</f>
        <v xml:space="preserve"> </v>
      </c>
      <c r="Q7" s="322"/>
      <c r="R7" s="649" t="str">
        <f>IF(r_tr2=0," ",IF(M7&gt;L7,"J",IF(M7&lt;L7,"L","K")))</f>
        <v xml:space="preserve"> </v>
      </c>
    </row>
    <row r="8" spans="2:18" s="219" customFormat="1" ht="20.100000000000001" customHeight="1" x14ac:dyDescent="0.2">
      <c r="B8" s="351" t="s">
        <v>184</v>
      </c>
      <c r="C8" s="355"/>
      <c r="D8" s="362">
        <f>IF(prod_tr1=0,0,prod_tr1)</f>
        <v>0</v>
      </c>
      <c r="E8" s="348">
        <f>IF(prodr_tr1=0,0,prodr_tr1)</f>
        <v>0</v>
      </c>
      <c r="G8" s="802" t="str">
        <f t="shared" si="0"/>
        <v xml:space="preserve"> </v>
      </c>
      <c r="H8" s="59" t="str">
        <f t="shared" si="1"/>
        <v xml:space="preserve"> </v>
      </c>
      <c r="I8" s="322"/>
      <c r="J8" s="649"/>
      <c r="L8" s="362">
        <f>IF(prod_tr2=0,0,prod_tr2)</f>
        <v>0</v>
      </c>
      <c r="M8" s="348">
        <f>IF(prodr_tr2=0,0,prodr_tr2)</f>
        <v>0</v>
      </c>
      <c r="O8" s="349" t="str">
        <f t="shared" si="2"/>
        <v xml:space="preserve"> </v>
      </c>
      <c r="P8" s="59" t="str">
        <f t="shared" si="3"/>
        <v xml:space="preserve"> </v>
      </c>
      <c r="Q8" s="322"/>
      <c r="R8" s="650"/>
    </row>
    <row r="9" spans="2:18" s="219" customFormat="1" ht="18" customHeight="1" x14ac:dyDescent="0.2">
      <c r="B9" s="1262" t="s">
        <v>157</v>
      </c>
      <c r="C9" s="356"/>
      <c r="D9" s="363">
        <f>IF(ca_tr1=0,0,mb_tr1)</f>
        <v>0</v>
      </c>
      <c r="E9" s="230">
        <f>IF(r_tr1=0,0,mbr_tr1)</f>
        <v>0</v>
      </c>
      <c r="F9" s="224"/>
      <c r="G9" s="217" t="str">
        <f t="shared" si="0"/>
        <v xml:space="preserve"> </v>
      </c>
      <c r="H9" s="214" t="str">
        <f t="shared" si="1"/>
        <v xml:space="preserve"> </v>
      </c>
      <c r="I9" s="322"/>
      <c r="J9" s="649" t="str">
        <f>IF(r_tr1=0," ",IF(E9&gt;D9,"J",IF(E9&lt;D9,"L","K")))</f>
        <v xml:space="preserve"> </v>
      </c>
      <c r="L9" s="363">
        <f>IF(ca_tr2=0,0,mb_tr2)</f>
        <v>0</v>
      </c>
      <c r="M9" s="230">
        <f>IF(r_tr2=0,0,mbr_tr2)</f>
        <v>0</v>
      </c>
      <c r="N9" s="224"/>
      <c r="O9" s="217" t="str">
        <f t="shared" si="2"/>
        <v xml:space="preserve"> </v>
      </c>
      <c r="P9" s="214" t="str">
        <f t="shared" si="3"/>
        <v xml:space="preserve"> </v>
      </c>
      <c r="Q9" s="322"/>
      <c r="R9" s="649" t="str">
        <f>IF(r_tr2=0," ",IF(M9&gt;L9,"J",IF(M9&lt;L9,"L","K")))</f>
        <v xml:space="preserve"> </v>
      </c>
    </row>
    <row r="10" spans="2:18" s="220" customFormat="1" ht="18" customHeight="1" x14ac:dyDescent="0.2">
      <c r="B10" s="1263"/>
      <c r="C10" s="651"/>
      <c r="D10" s="364">
        <f>IF(prod_tr1&lt;&gt;0,D9/prod_tr1,0)</f>
        <v>0</v>
      </c>
      <c r="E10" s="231">
        <f>IF(prodr_tr1&lt;&gt;0,E9/prodr_tr1,0)</f>
        <v>0</v>
      </c>
      <c r="F10" s="222"/>
      <c r="G10" s="218" t="str">
        <f t="shared" si="0"/>
        <v xml:space="preserve"> </v>
      </c>
      <c r="H10" s="215" t="str">
        <f t="shared" si="1"/>
        <v xml:space="preserve"> </v>
      </c>
      <c r="I10" s="323"/>
      <c r="J10" s="649" t="str">
        <f>IF(r_tr1=0," ",IF(E10&gt;D10,"J",IF(E10&lt;D10,"L","K")))</f>
        <v xml:space="preserve"> </v>
      </c>
      <c r="L10" s="364">
        <f>IF(prod_tr2&lt;&gt;0,L9/prod_tr2,0)</f>
        <v>0</v>
      </c>
      <c r="M10" s="231">
        <f>IF(prodr_tr2&lt;&gt;0,M9/prodr_tr2,0)</f>
        <v>0</v>
      </c>
      <c r="N10" s="222"/>
      <c r="O10" s="218" t="str">
        <f t="shared" si="2"/>
        <v xml:space="preserve"> </v>
      </c>
      <c r="P10" s="215" t="str">
        <f t="shared" si="3"/>
        <v xml:space="preserve"> </v>
      </c>
      <c r="Q10" s="323"/>
      <c r="R10" s="649" t="str">
        <f>IF(r_tr2=0," ",IF(M10&gt;L10,"J",IF(M10&lt;L10,"L","K")))</f>
        <v xml:space="preserve"> </v>
      </c>
    </row>
    <row r="11" spans="2:18" s="219" customFormat="1" ht="18" customHeight="1" x14ac:dyDescent="0.2">
      <c r="B11" s="1267" t="s">
        <v>174</v>
      </c>
      <c r="C11" s="356"/>
      <c r="D11" s="363">
        <f>IF(ca_tr1=0,0,ext_tr1)</f>
        <v>0</v>
      </c>
      <c r="E11" s="230">
        <f>IF(r_tr1=0,0,extr_tr1)</f>
        <v>0</v>
      </c>
      <c r="F11" s="224"/>
      <c r="G11" s="217" t="str">
        <f t="shared" si="0"/>
        <v xml:space="preserve"> </v>
      </c>
      <c r="H11" s="214" t="str">
        <f t="shared" si="1"/>
        <v xml:space="preserve"> </v>
      </c>
      <c r="I11" s="322"/>
      <c r="J11" s="649" t="str">
        <f>IF(r_tr1=0," ",IF(E11&gt;D11,"L",IF(E11&lt;D11,"J","K")))</f>
        <v xml:space="preserve"> </v>
      </c>
      <c r="L11" s="363">
        <f>IF(ca_tr2=0,0,ext_tr2)</f>
        <v>0</v>
      </c>
      <c r="M11" s="230">
        <f>IF(r_tr2=0,0,extr_tr2)</f>
        <v>0</v>
      </c>
      <c r="N11" s="224"/>
      <c r="O11" s="217" t="str">
        <f t="shared" si="2"/>
        <v xml:space="preserve"> </v>
      </c>
      <c r="P11" s="214" t="str">
        <f t="shared" si="3"/>
        <v xml:space="preserve"> </v>
      </c>
      <c r="Q11" s="322"/>
      <c r="R11" s="649" t="str">
        <f>IF(r_tr2=0," ",IF(M11&gt;L11,"L",IF(M11&lt;L11,"J","K")))</f>
        <v xml:space="preserve"> </v>
      </c>
    </row>
    <row r="12" spans="2:18" s="219" customFormat="1" ht="18" customHeight="1" x14ac:dyDescent="0.2">
      <c r="B12" s="1268"/>
      <c r="C12" s="651"/>
      <c r="D12" s="364">
        <f>IF(prod_tr1&lt;&gt;0,D11/prod_tr1,0)</f>
        <v>0</v>
      </c>
      <c r="E12" s="231">
        <f>IF(prodr_tr1&lt;&gt;0,E11/prodr_tr1,0)</f>
        <v>0</v>
      </c>
      <c r="F12" s="223"/>
      <c r="G12" s="218" t="str">
        <f t="shared" si="0"/>
        <v xml:space="preserve"> </v>
      </c>
      <c r="H12" s="215" t="str">
        <f t="shared" si="1"/>
        <v xml:space="preserve"> </v>
      </c>
      <c r="I12" s="322"/>
      <c r="J12" s="649" t="str">
        <f>IF(r_tr1=0," ",IF(E12&gt;D12,"L",IF(E12&lt;D12,"J","K")))</f>
        <v xml:space="preserve"> </v>
      </c>
      <c r="L12" s="364">
        <f>IF(prod_tr2&lt;&gt;0,L11/prod_tr2,0)</f>
        <v>0</v>
      </c>
      <c r="M12" s="231">
        <f>IF(prodr_tr2&lt;&gt;0,M11/prodr_tr2,0)</f>
        <v>0</v>
      </c>
      <c r="N12" s="223"/>
      <c r="O12" s="218" t="str">
        <f t="shared" si="2"/>
        <v xml:space="preserve"> </v>
      </c>
      <c r="P12" s="215" t="str">
        <f t="shared" si="3"/>
        <v xml:space="preserve"> </v>
      </c>
      <c r="Q12" s="322"/>
      <c r="R12" s="649" t="str">
        <f>IF(r_tr2=0," ",IF(M12&gt;L12,"L",IF(M12&lt;L12,"J","K")))</f>
        <v xml:space="preserve"> </v>
      </c>
    </row>
    <row r="13" spans="2:18" s="219" customFormat="1" ht="18" customHeight="1" x14ac:dyDescent="0.2">
      <c r="B13" s="1260" t="s">
        <v>187</v>
      </c>
      <c r="C13" s="357"/>
      <c r="D13" s="365">
        <f>IF(ca_tr1=0,0,va_tr1)</f>
        <v>0</v>
      </c>
      <c r="E13" s="237">
        <f>IF(r_tr1=0,0,var_tr1)</f>
        <v>0</v>
      </c>
      <c r="F13" s="224"/>
      <c r="G13" s="217" t="str">
        <f t="shared" si="0"/>
        <v xml:space="preserve"> </v>
      </c>
      <c r="H13" s="214" t="str">
        <f t="shared" si="1"/>
        <v xml:space="preserve"> </v>
      </c>
      <c r="I13" s="322"/>
      <c r="J13" s="649" t="str">
        <f>IF(r_tr1=0," ",IF(E13&gt;D13,"J",IF(E13&lt;D13,"L","K")))</f>
        <v xml:space="preserve"> </v>
      </c>
      <c r="L13" s="365">
        <f>IF(ca_tr2=0,0,va_tr2)</f>
        <v>0</v>
      </c>
      <c r="M13" s="237">
        <f>IF(r_tr2=0,0,var_tr2)</f>
        <v>0</v>
      </c>
      <c r="N13" s="224"/>
      <c r="O13" s="217" t="str">
        <f t="shared" ref="O13:O14" si="4">IF(r_tr2=0," ",M13-L13)</f>
        <v xml:space="preserve"> </v>
      </c>
      <c r="P13" s="214" t="str">
        <f t="shared" ref="P13:P14" si="5">IF(ISERROR(O13/L13)," ",O13/L13)</f>
        <v xml:space="preserve"> </v>
      </c>
      <c r="Q13" s="322"/>
      <c r="R13" s="649" t="str">
        <f>IF(r_tr2=0," ",IF(M13&gt;L13,"J",IF(M13&lt;L13,"L","K")))</f>
        <v xml:space="preserve"> </v>
      </c>
    </row>
    <row r="14" spans="2:18" s="219" customFormat="1" ht="18" customHeight="1" x14ac:dyDescent="0.2">
      <c r="B14" s="1264"/>
      <c r="C14" s="652"/>
      <c r="D14" s="366">
        <f>IF(prod_tr1&lt;&gt;0,D13/prod_tr1,0)</f>
        <v>0</v>
      </c>
      <c r="E14" s="232">
        <f>IF(prodr_tr1&lt;&gt;0,E13/prodr_tr1,0)</f>
        <v>0</v>
      </c>
      <c r="F14" s="223"/>
      <c r="G14" s="228" t="str">
        <f t="shared" si="0"/>
        <v xml:space="preserve"> </v>
      </c>
      <c r="H14" s="229" t="str">
        <f t="shared" si="1"/>
        <v xml:space="preserve"> </v>
      </c>
      <c r="I14" s="322"/>
      <c r="J14" s="649" t="str">
        <f>IF(r_tr1=0," ",IF(E14&gt;D14,"J",IF(E14&lt;D14,"L","K")))</f>
        <v xml:space="preserve"> </v>
      </c>
      <c r="L14" s="366">
        <f>IF(prod_tr2&lt;&gt;0,L13/prod_tr2,0)</f>
        <v>0</v>
      </c>
      <c r="M14" s="232">
        <f>IF(prodr_tr2&lt;&gt;0,M13/prodr_tr2,0)</f>
        <v>0</v>
      </c>
      <c r="N14" s="223"/>
      <c r="O14" s="228" t="str">
        <f t="shared" si="4"/>
        <v xml:space="preserve"> </v>
      </c>
      <c r="P14" s="229" t="str">
        <f t="shared" si="5"/>
        <v xml:space="preserve"> </v>
      </c>
      <c r="Q14" s="322"/>
      <c r="R14" s="649" t="str">
        <f>IF(r_tr2=0," ",IF(M14&gt;L14,"J",IF(M14&lt;L14,"L","K")))</f>
        <v xml:space="preserve"> </v>
      </c>
    </row>
    <row r="15" spans="2:18" s="219" customFormat="1" ht="18" customHeight="1" x14ac:dyDescent="0.2">
      <c r="B15" s="1267" t="s">
        <v>188</v>
      </c>
      <c r="C15" s="356"/>
      <c r="D15" s="363">
        <f>IF(ca_tr1=0,0,cp_tr1)</f>
        <v>0</v>
      </c>
      <c r="E15" s="230">
        <f>IF(r_tr1=0,0,cpr_tr1)</f>
        <v>0</v>
      </c>
      <c r="F15" s="224"/>
      <c r="G15" s="217" t="str">
        <f t="shared" si="0"/>
        <v xml:space="preserve"> </v>
      </c>
      <c r="H15" s="214" t="str">
        <f t="shared" si="1"/>
        <v xml:space="preserve"> </v>
      </c>
      <c r="I15" s="322"/>
      <c r="J15" s="649" t="str">
        <f>IF(r_tr1=0," ",IF(E15&gt;D15,"L",IF(E15&lt;D15,"J","K")))</f>
        <v xml:space="preserve"> </v>
      </c>
      <c r="L15" s="363">
        <f>IF(ca_tr2=0,0,cp_tr2)</f>
        <v>0</v>
      </c>
      <c r="M15" s="230">
        <f>IF(r_tr2=0,0,cpr_tr2)</f>
        <v>0</v>
      </c>
      <c r="N15" s="224"/>
      <c r="O15" s="217" t="str">
        <f t="shared" si="2"/>
        <v xml:space="preserve"> </v>
      </c>
      <c r="P15" s="214" t="str">
        <f t="shared" si="3"/>
        <v xml:space="preserve"> </v>
      </c>
      <c r="Q15" s="322"/>
      <c r="R15" s="649" t="str">
        <f>IF(r_tr2=0," ",IF(M15&gt;L15,"L",IF(M15&lt;L15,"J","K")))</f>
        <v xml:space="preserve"> </v>
      </c>
    </row>
    <row r="16" spans="2:18" s="219" customFormat="1" ht="18" customHeight="1" x14ac:dyDescent="0.2">
      <c r="B16" s="1268"/>
      <c r="C16" s="651"/>
      <c r="D16" s="364">
        <f>IF(prod_tr1&lt;&gt;0,D15/prod_tr1,0)</f>
        <v>0</v>
      </c>
      <c r="E16" s="231">
        <f>IF(prodr_tr1&lt;&gt;0,E15/prodr_tr1,0)</f>
        <v>0</v>
      </c>
      <c r="F16" s="223"/>
      <c r="G16" s="218" t="str">
        <f t="shared" si="0"/>
        <v xml:space="preserve"> </v>
      </c>
      <c r="H16" s="215" t="str">
        <f t="shared" si="1"/>
        <v xml:space="preserve"> </v>
      </c>
      <c r="I16" s="322"/>
      <c r="J16" s="649" t="str">
        <f>IF(r_tr1=0," ",IF(E16&gt;D16,"L",IF(E16&lt;D16,"J","K")))</f>
        <v xml:space="preserve"> </v>
      </c>
      <c r="L16" s="364">
        <f>IF(prod_tr2&lt;&gt;0,L15/prod_tr2,0)</f>
        <v>0</v>
      </c>
      <c r="M16" s="231">
        <f>IF(prodr_tr2&lt;&gt;0,M15/prodr_tr2,0)</f>
        <v>0</v>
      </c>
      <c r="N16" s="223"/>
      <c r="O16" s="218" t="str">
        <f t="shared" si="2"/>
        <v xml:space="preserve"> </v>
      </c>
      <c r="P16" s="215" t="str">
        <f t="shared" si="3"/>
        <v xml:space="preserve"> </v>
      </c>
      <c r="Q16" s="322"/>
      <c r="R16" s="649" t="str">
        <f>IF(r_tr2=0," ",IF(M16&gt;L16,"L",IF(M16&lt;L16,"J","K")))</f>
        <v xml:space="preserve"> </v>
      </c>
    </row>
    <row r="17" spans="2:19" s="219" customFormat="1" ht="18" customHeight="1" x14ac:dyDescent="0.2">
      <c r="B17" s="1260" t="s">
        <v>189</v>
      </c>
      <c r="C17" s="357"/>
      <c r="D17" s="365">
        <f>IF(ca_tr1=0,0,ebe_tr1)</f>
        <v>0</v>
      </c>
      <c r="E17" s="237">
        <f>IF(r_tr1=0,0,eber_tr1)</f>
        <v>0</v>
      </c>
      <c r="F17" s="224"/>
      <c r="G17" s="217" t="str">
        <f t="shared" si="0"/>
        <v xml:space="preserve"> </v>
      </c>
      <c r="H17" s="214" t="str">
        <f t="shared" si="1"/>
        <v xml:space="preserve"> </v>
      </c>
      <c r="I17" s="322"/>
      <c r="J17" s="649" t="str">
        <f t="shared" ref="J17:J22" si="6">IF(r_tr1=0," ",IF(E17&gt;D17,"J",IF(E17&lt;D17,"L","K")))</f>
        <v xml:space="preserve"> </v>
      </c>
      <c r="L17" s="365">
        <f>IF(ca_tr2=0,0,ebe_tr2)</f>
        <v>0</v>
      </c>
      <c r="M17" s="237">
        <f>IF(r_tr2=0,0,eber_tr2)</f>
        <v>0</v>
      </c>
      <c r="N17" s="224"/>
      <c r="O17" s="217" t="str">
        <f t="shared" si="2"/>
        <v xml:space="preserve"> </v>
      </c>
      <c r="P17" s="214" t="str">
        <f t="shared" si="3"/>
        <v xml:space="preserve"> </v>
      </c>
      <c r="Q17" s="322"/>
      <c r="R17" s="649" t="str">
        <f t="shared" ref="R17:R22" si="7">IF(r_tr2=0," ",IF(M17&gt;L17,"J",IF(M17&lt;L17,"L","K")))</f>
        <v xml:space="preserve"> </v>
      </c>
    </row>
    <row r="18" spans="2:19" s="219" customFormat="1" ht="18" customHeight="1" x14ac:dyDescent="0.2">
      <c r="B18" s="1261"/>
      <c r="C18" s="652"/>
      <c r="D18" s="366">
        <f>IF(prod_tr1&lt;&gt;0,D17/prod_tr1,0)</f>
        <v>0</v>
      </c>
      <c r="E18" s="232">
        <f>IF(prodr_tr1&lt;&gt;0,E17/prodr_tr1,0)</f>
        <v>0</v>
      </c>
      <c r="F18" s="223"/>
      <c r="G18" s="228" t="str">
        <f t="shared" si="0"/>
        <v xml:space="preserve"> </v>
      </c>
      <c r="H18" s="229" t="str">
        <f t="shared" si="1"/>
        <v xml:space="preserve"> </v>
      </c>
      <c r="I18" s="322"/>
      <c r="J18" s="649" t="str">
        <f t="shared" si="6"/>
        <v xml:space="preserve"> </v>
      </c>
      <c r="L18" s="366">
        <f>IF(prod_tr2&lt;&gt;0,L17/prod_tr2,0)</f>
        <v>0</v>
      </c>
      <c r="M18" s="232">
        <f>IF(prodr_tr2&lt;&gt;0,M17/prodr_tr2,0)</f>
        <v>0</v>
      </c>
      <c r="N18" s="223"/>
      <c r="O18" s="228" t="str">
        <f t="shared" si="2"/>
        <v xml:space="preserve"> </v>
      </c>
      <c r="P18" s="229" t="str">
        <f t="shared" si="3"/>
        <v xml:space="preserve"> </v>
      </c>
      <c r="Q18" s="322"/>
      <c r="R18" s="649" t="str">
        <f t="shared" si="7"/>
        <v xml:space="preserve"> </v>
      </c>
    </row>
    <row r="19" spans="2:19" s="219" customFormat="1" ht="18" customHeight="1" x14ac:dyDescent="0.2">
      <c r="B19" s="1265" t="s">
        <v>186</v>
      </c>
      <c r="C19" s="357"/>
      <c r="D19" s="367">
        <f>IF(ca_tr1=0,0,rex_tr1)</f>
        <v>0</v>
      </c>
      <c r="E19" s="238">
        <f>IF(r_tr1=0,0,rexr_tr1)</f>
        <v>0</v>
      </c>
      <c r="F19" s="224"/>
      <c r="G19" s="217" t="str">
        <f t="shared" si="0"/>
        <v xml:space="preserve"> </v>
      </c>
      <c r="H19" s="214" t="str">
        <f t="shared" si="1"/>
        <v xml:space="preserve"> </v>
      </c>
      <c r="I19" s="322"/>
      <c r="J19" s="649" t="str">
        <f t="shared" si="6"/>
        <v xml:space="preserve"> </v>
      </c>
      <c r="L19" s="367">
        <f>IF(ca_tr2=0,0,rex_tr2)</f>
        <v>0</v>
      </c>
      <c r="M19" s="238">
        <f>IF(r_tr2=0,0,rexr_tr2)</f>
        <v>0</v>
      </c>
      <c r="N19" s="224"/>
      <c r="O19" s="217" t="str">
        <f t="shared" ref="O19:O20" si="8">IF(r_tr2=0," ",M19-L19)</f>
        <v xml:space="preserve"> </v>
      </c>
      <c r="P19" s="214" t="str">
        <f t="shared" ref="P19:P20" si="9">IF(ISERROR(O19/L19)," ",O19/L19)</f>
        <v xml:space="preserve"> </v>
      </c>
      <c r="Q19" s="322"/>
      <c r="R19" s="649" t="str">
        <f t="shared" si="7"/>
        <v xml:space="preserve"> </v>
      </c>
    </row>
    <row r="20" spans="2:19" s="219" customFormat="1" ht="18" customHeight="1" x14ac:dyDescent="0.2">
      <c r="B20" s="1266"/>
      <c r="C20" s="652"/>
      <c r="D20" s="366">
        <f>IF(prod_tr1&lt;&gt;0,D19/prod_tr1,0)</f>
        <v>0</v>
      </c>
      <c r="E20" s="232">
        <f>IF(prodr_tr1&lt;&gt;0,E19/prodr_tr1,0)</f>
        <v>0</v>
      </c>
      <c r="F20" s="223"/>
      <c r="G20" s="228" t="str">
        <f t="shared" si="0"/>
        <v xml:space="preserve"> </v>
      </c>
      <c r="H20" s="229" t="str">
        <f t="shared" si="1"/>
        <v xml:space="preserve"> </v>
      </c>
      <c r="I20" s="322"/>
      <c r="J20" s="649" t="str">
        <f t="shared" si="6"/>
        <v xml:space="preserve"> </v>
      </c>
      <c r="L20" s="366">
        <f>IF(prod_tr2&lt;&gt;0,L19/prod_tr2,0)</f>
        <v>0</v>
      </c>
      <c r="M20" s="232">
        <f>IF(prodr_tr2&lt;&gt;0,M19/prodr_tr2,0)</f>
        <v>0</v>
      </c>
      <c r="N20" s="223"/>
      <c r="O20" s="228" t="str">
        <f t="shared" si="8"/>
        <v xml:space="preserve"> </v>
      </c>
      <c r="P20" s="229" t="str">
        <f t="shared" si="9"/>
        <v xml:space="preserve"> </v>
      </c>
      <c r="Q20" s="322"/>
      <c r="R20" s="649" t="str">
        <f t="shared" si="7"/>
        <v xml:space="preserve"> </v>
      </c>
    </row>
    <row r="21" spans="2:19" s="219" customFormat="1" ht="18" customHeight="1" x14ac:dyDescent="0.2">
      <c r="B21" s="1258" t="s">
        <v>176</v>
      </c>
      <c r="C21" s="359"/>
      <c r="D21" s="367">
        <f>IF(ca_tr1=0,0,rc_tr1)</f>
        <v>0</v>
      </c>
      <c r="E21" s="238">
        <f>IF(r_tr1=0,0,rcr_tr1)</f>
        <v>0</v>
      </c>
      <c r="F21" s="224"/>
      <c r="G21" s="217" t="str">
        <f t="shared" si="0"/>
        <v xml:space="preserve"> </v>
      </c>
      <c r="H21" s="214" t="str">
        <f t="shared" si="1"/>
        <v xml:space="preserve"> </v>
      </c>
      <c r="I21" s="322"/>
      <c r="J21" s="649" t="str">
        <f t="shared" si="6"/>
        <v xml:space="preserve"> </v>
      </c>
      <c r="L21" s="367">
        <f>IF(ca_tr2=0,0,rc_tr2)</f>
        <v>0</v>
      </c>
      <c r="M21" s="238">
        <f>IF(r_tr2=0,0,rcr_tr2)</f>
        <v>0</v>
      </c>
      <c r="N21" s="224"/>
      <c r="O21" s="217" t="str">
        <f t="shared" si="2"/>
        <v xml:space="preserve"> </v>
      </c>
      <c r="P21" s="214" t="str">
        <f t="shared" si="3"/>
        <v xml:space="preserve"> </v>
      </c>
      <c r="Q21" s="322"/>
      <c r="R21" s="649" t="str">
        <f t="shared" si="7"/>
        <v xml:space="preserve"> </v>
      </c>
    </row>
    <row r="22" spans="2:19" s="219" customFormat="1" ht="18" customHeight="1" x14ac:dyDescent="0.2">
      <c r="B22" s="1259"/>
      <c r="C22" s="653"/>
      <c r="D22" s="368">
        <f>IF(prod_tr1&lt;&gt;0,D21/prod_tr1,0)</f>
        <v>0</v>
      </c>
      <c r="E22" s="233">
        <f>IF(prodr_tr1&lt;&gt;0,E21/prodr_tr1,0)</f>
        <v>0</v>
      </c>
      <c r="F22" s="223"/>
      <c r="G22" s="234" t="str">
        <f t="shared" si="0"/>
        <v xml:space="preserve"> </v>
      </c>
      <c r="H22" s="235" t="str">
        <f t="shared" si="1"/>
        <v xml:space="preserve"> </v>
      </c>
      <c r="I22" s="322"/>
      <c r="J22" s="649" t="str">
        <f t="shared" si="6"/>
        <v xml:space="preserve"> </v>
      </c>
      <c r="L22" s="368">
        <f>IF(prod_tr2&lt;&gt;0,L21/prod_tr2,0)</f>
        <v>0</v>
      </c>
      <c r="M22" s="233">
        <f>IF(prodr_tr2&lt;&gt;0,M21/prodr_tr2,0)</f>
        <v>0</v>
      </c>
      <c r="N22" s="223"/>
      <c r="O22" s="234" t="str">
        <f t="shared" si="2"/>
        <v xml:space="preserve"> </v>
      </c>
      <c r="P22" s="235" t="str">
        <f t="shared" si="3"/>
        <v xml:space="preserve"> </v>
      </c>
      <c r="Q22" s="322"/>
      <c r="R22" s="649" t="str">
        <f t="shared" si="7"/>
        <v xml:space="preserve"> </v>
      </c>
    </row>
    <row r="23" spans="2:19" ht="20.100000000000001" customHeight="1" x14ac:dyDescent="0.2">
      <c r="D23" s="345"/>
      <c r="E23" s="346"/>
      <c r="G23" s="346"/>
      <c r="H23" s="346"/>
      <c r="J23" s="347"/>
    </row>
    <row r="24" spans="2:19" s="378" customFormat="1" ht="20.100000000000001" customHeight="1" x14ac:dyDescent="0.2">
      <c r="D24" s="1269" t="s">
        <v>89</v>
      </c>
      <c r="E24" s="1270"/>
      <c r="F24" s="1270"/>
      <c r="G24" s="1270"/>
      <c r="H24" s="1271"/>
      <c r="I24" s="376"/>
      <c r="J24" s="379"/>
      <c r="K24" s="86"/>
      <c r="L24" s="1269" t="s">
        <v>90</v>
      </c>
      <c r="M24" s="1270"/>
      <c r="N24" s="1270"/>
      <c r="O24" s="1270"/>
      <c r="P24" s="1271"/>
      <c r="Q24" s="376"/>
      <c r="R24" s="379"/>
      <c r="S24" s="86"/>
    </row>
    <row r="25" spans="2:19" ht="6" customHeight="1" x14ac:dyDescent="0.2">
      <c r="D25" s="86"/>
      <c r="H25" s="225"/>
      <c r="J25" s="226"/>
      <c r="L25" s="219"/>
      <c r="M25" s="219"/>
      <c r="N25" s="219"/>
      <c r="O25" s="219"/>
      <c r="P25" s="226"/>
      <c r="Q25" s="322"/>
    </row>
    <row r="26" spans="2:19" ht="17.100000000000001" customHeight="1" x14ac:dyDescent="0.2">
      <c r="B26" s="372" t="s">
        <v>185</v>
      </c>
      <c r="D26" s="360" t="s">
        <v>101</v>
      </c>
      <c r="E26" s="227" t="s">
        <v>102</v>
      </c>
      <c r="G26" s="1209" t="s">
        <v>100</v>
      </c>
      <c r="H26" s="1210"/>
      <c r="L26" s="360" t="s">
        <v>101</v>
      </c>
      <c r="M26" s="227" t="s">
        <v>102</v>
      </c>
      <c r="O26" s="1209" t="s">
        <v>100</v>
      </c>
      <c r="P26" s="1210"/>
      <c r="Q26" s="322"/>
      <c r="R26" s="320"/>
    </row>
    <row r="27" spans="2:19" ht="21.95" customHeight="1" x14ac:dyDescent="0.2">
      <c r="B27" s="527" t="s">
        <v>156</v>
      </c>
      <c r="D27" s="361">
        <f>IF(ca_tr3=0,0,ca_tr3)</f>
        <v>0</v>
      </c>
      <c r="E27" s="236">
        <f>IF(r_tr3=0,0,r_tr3)</f>
        <v>0</v>
      </c>
      <c r="F27" s="219"/>
      <c r="G27" s="216" t="str">
        <f t="shared" ref="G27:G42" si="10">IF(r_tr3=0," ",E27-D27)</f>
        <v xml:space="preserve"> </v>
      </c>
      <c r="H27" s="72" t="str">
        <f t="shared" ref="H27:H42" si="11">IF(ISERROR(G27/D27)," ",G27/D27)</f>
        <v xml:space="preserve"> </v>
      </c>
      <c r="J27" s="649" t="str">
        <f>IF(r_tr3=0," ",IF(E27&gt;D27,"J",IF(E27&lt;D27,"L","K")))</f>
        <v xml:space="preserve"> </v>
      </c>
      <c r="L27" s="361">
        <f>IF(ca_tr4=0,0,ca_tr4)</f>
        <v>0</v>
      </c>
      <c r="M27" s="236">
        <f>IF(r_tr3=0,0,r_tr4)</f>
        <v>0</v>
      </c>
      <c r="N27" s="219"/>
      <c r="O27" s="216" t="str">
        <f t="shared" ref="O27:O42" si="12">IF(r_tr3=0," ",M27-L27)</f>
        <v xml:space="preserve"> </v>
      </c>
      <c r="P27" s="72" t="str">
        <f t="shared" ref="P27:P42" si="13">IF(ISERROR(O27/L27)," ",O27/L27)</f>
        <v xml:space="preserve"> </v>
      </c>
      <c r="Q27" s="322"/>
      <c r="R27" s="649" t="str">
        <f>IF(r_tr4=0," ",IF(M27&gt;L27,"J",IF(M27&lt;L27,"L","K")))</f>
        <v xml:space="preserve"> </v>
      </c>
    </row>
    <row r="28" spans="2:19" ht="20.100000000000001" customHeight="1" x14ac:dyDescent="0.2">
      <c r="B28" s="351" t="s">
        <v>184</v>
      </c>
      <c r="D28" s="362">
        <f>IF(prod_tr3=0,0,prod_tr3)</f>
        <v>0</v>
      </c>
      <c r="E28" s="348">
        <f>IF(prodr_tr3=0,0,prodr_tr3)</f>
        <v>0</v>
      </c>
      <c r="F28" s="219"/>
      <c r="G28" s="349" t="str">
        <f t="shared" si="10"/>
        <v xml:space="preserve"> </v>
      </c>
      <c r="H28" s="59" t="str">
        <f t="shared" si="11"/>
        <v xml:space="preserve"> </v>
      </c>
      <c r="I28" s="322"/>
      <c r="J28" s="649"/>
      <c r="K28" s="219"/>
      <c r="L28" s="362">
        <f>IF(prod_tr4=0,0,prod_tr4)</f>
        <v>0</v>
      </c>
      <c r="M28" s="348">
        <f>IF(prodr_tr4=0,0,prodr_tr4)</f>
        <v>0</v>
      </c>
      <c r="N28" s="219"/>
      <c r="O28" s="349" t="str">
        <f>IF(r_tr3=0," ",M28-L28)</f>
        <v xml:space="preserve"> </v>
      </c>
      <c r="P28" s="59" t="str">
        <f t="shared" si="13"/>
        <v xml:space="preserve"> </v>
      </c>
      <c r="Q28" s="322"/>
      <c r="R28" s="649"/>
      <c r="S28" s="219"/>
    </row>
    <row r="29" spans="2:19" s="219" customFormat="1" ht="18" customHeight="1" x14ac:dyDescent="0.2">
      <c r="B29" s="1262" t="s">
        <v>157</v>
      </c>
      <c r="D29" s="363">
        <f>IF(ca_tr3=0,0,mb_tr3)</f>
        <v>0</v>
      </c>
      <c r="E29" s="230">
        <f>IF(r_tr3=0,0,mbr_tr3)</f>
        <v>0</v>
      </c>
      <c r="F29" s="224"/>
      <c r="G29" s="217" t="str">
        <f t="shared" si="10"/>
        <v xml:space="preserve"> </v>
      </c>
      <c r="H29" s="214" t="str">
        <f t="shared" si="11"/>
        <v xml:space="preserve"> </v>
      </c>
      <c r="I29" s="322"/>
      <c r="J29" s="649" t="str">
        <f>IF(r_tr3=0," ",IF(E29&gt;D29,"J",IF(E29&lt;D29,"L","K")))</f>
        <v xml:space="preserve"> </v>
      </c>
      <c r="L29" s="363">
        <f>IF(ca_tr4=0,0,mb_tr4)</f>
        <v>0</v>
      </c>
      <c r="M29" s="230">
        <f>IF(r_tr4=0,0,mbr_tr4)</f>
        <v>0</v>
      </c>
      <c r="N29" s="224"/>
      <c r="O29" s="217" t="str">
        <f t="shared" si="12"/>
        <v xml:space="preserve"> </v>
      </c>
      <c r="P29" s="214" t="str">
        <f t="shared" si="13"/>
        <v xml:space="preserve"> </v>
      </c>
      <c r="Q29" s="322"/>
      <c r="R29" s="649" t="str">
        <f>IF(r_tr4=0," ",IF(M29&gt;L29,"J",IF(M29&lt;L29,"L","K")))</f>
        <v xml:space="preserve"> </v>
      </c>
    </row>
    <row r="30" spans="2:19" s="219" customFormat="1" ht="18" customHeight="1" x14ac:dyDescent="0.2">
      <c r="B30" s="1263"/>
      <c r="D30" s="364">
        <f>IF(prod_tr3&lt;&gt;0,D29/prod_tr3,0)</f>
        <v>0</v>
      </c>
      <c r="E30" s="231">
        <f>IF(prodr_tr3&lt;&gt;0,E29/prodr_tr3,0)</f>
        <v>0</v>
      </c>
      <c r="F30" s="222"/>
      <c r="G30" s="218" t="str">
        <f t="shared" si="10"/>
        <v xml:space="preserve"> </v>
      </c>
      <c r="H30" s="215" t="str">
        <f t="shared" si="11"/>
        <v xml:space="preserve"> </v>
      </c>
      <c r="I30" s="322"/>
      <c r="J30" s="649" t="str">
        <f>IF(r_tr3=0," ",IF(E30&gt;D30,"J",IF(E30&lt;D30,"L","K")))</f>
        <v xml:space="preserve"> </v>
      </c>
      <c r="L30" s="364">
        <f>IF(prod_tr4&lt;&gt;0,L29/prod_tr4,0)</f>
        <v>0</v>
      </c>
      <c r="M30" s="231">
        <f>IF(prodr_tr4&lt;&gt;0,M29/prodr_tr4,0)</f>
        <v>0</v>
      </c>
      <c r="N30" s="222"/>
      <c r="O30" s="218" t="str">
        <f t="shared" si="12"/>
        <v xml:space="preserve"> </v>
      </c>
      <c r="P30" s="215" t="str">
        <f t="shared" si="13"/>
        <v xml:space="preserve"> </v>
      </c>
      <c r="Q30" s="322"/>
      <c r="R30" s="649" t="str">
        <f>IF(r_tr4=0," ",IF(M30&gt;L30,"J",IF(M30&lt;L30,"L","K")))</f>
        <v xml:space="preserve"> </v>
      </c>
    </row>
    <row r="31" spans="2:19" s="219" customFormat="1" ht="18" customHeight="1" x14ac:dyDescent="0.2">
      <c r="B31" s="1267" t="s">
        <v>174</v>
      </c>
      <c r="D31" s="363">
        <f>IF(ca_tr3=0,0,ext_tr3)</f>
        <v>0</v>
      </c>
      <c r="E31" s="230">
        <f>IF(r_tr3=0,0,extr_tr3)</f>
        <v>0</v>
      </c>
      <c r="F31" s="224"/>
      <c r="G31" s="217" t="str">
        <f t="shared" si="10"/>
        <v xml:space="preserve"> </v>
      </c>
      <c r="H31" s="214" t="str">
        <f t="shared" si="11"/>
        <v xml:space="preserve"> </v>
      </c>
      <c r="I31" s="322"/>
      <c r="J31" s="649" t="str">
        <f>IF(r_tr3=0," ",IF(E31&gt;D31,"L",IF(E31&lt;D31,"J","K")))</f>
        <v xml:space="preserve"> </v>
      </c>
      <c r="L31" s="363">
        <f>IF(ca_tr4=0,0,ext_tr4)</f>
        <v>0</v>
      </c>
      <c r="M31" s="230">
        <f>IF(r_tr4=0,0,extr_tr4)</f>
        <v>0</v>
      </c>
      <c r="N31" s="224"/>
      <c r="O31" s="217" t="str">
        <f t="shared" si="12"/>
        <v xml:space="preserve"> </v>
      </c>
      <c r="P31" s="214" t="str">
        <f t="shared" si="13"/>
        <v xml:space="preserve"> </v>
      </c>
      <c r="Q31" s="322"/>
      <c r="R31" s="649" t="str">
        <f>IF(r_tr4=0," ",IF(M31&gt;L31,"L",IF(M31&lt;L31,"J","K")))</f>
        <v xml:space="preserve"> </v>
      </c>
    </row>
    <row r="32" spans="2:19" s="219" customFormat="1" ht="18" customHeight="1" x14ac:dyDescent="0.2">
      <c r="B32" s="1268"/>
      <c r="D32" s="364">
        <f>IF(prod_tr3&lt;&gt;0,D31/prod_tr3,0)</f>
        <v>0</v>
      </c>
      <c r="E32" s="231">
        <f>IF(prodr_tr3&lt;&gt;0,E31/prodr_tr3,0)</f>
        <v>0</v>
      </c>
      <c r="F32" s="223"/>
      <c r="G32" s="218" t="str">
        <f t="shared" si="10"/>
        <v xml:space="preserve"> </v>
      </c>
      <c r="H32" s="215" t="str">
        <f t="shared" si="11"/>
        <v xml:space="preserve"> </v>
      </c>
      <c r="I32" s="322"/>
      <c r="J32" s="649" t="str">
        <f>IF(r_tr3=0," ",IF(E32&gt;D32,"L",IF(E32&lt;D32,"J","K")))</f>
        <v xml:space="preserve"> </v>
      </c>
      <c r="L32" s="364">
        <f>IF(prod_tr4&lt;&gt;0,L31/prod_tr4,0)</f>
        <v>0</v>
      </c>
      <c r="M32" s="231">
        <f>IF(prodr_tr4&lt;&gt;0,M31/prodr_tr4,0)</f>
        <v>0</v>
      </c>
      <c r="N32" s="223"/>
      <c r="O32" s="218" t="str">
        <f t="shared" si="12"/>
        <v xml:space="preserve"> </v>
      </c>
      <c r="P32" s="215" t="str">
        <f t="shared" si="13"/>
        <v xml:space="preserve"> </v>
      </c>
      <c r="Q32" s="322"/>
      <c r="R32" s="649" t="str">
        <f>IF(r_tr4=0," ",IF(M32&gt;L32,"L",IF(M32&lt;L32,"J","K")))</f>
        <v xml:space="preserve"> </v>
      </c>
    </row>
    <row r="33" spans="2:19" s="219" customFormat="1" ht="18" customHeight="1" x14ac:dyDescent="0.2">
      <c r="B33" s="1260" t="s">
        <v>187</v>
      </c>
      <c r="D33" s="365">
        <f>IF(ca_tr3=0,0,va_tr3)</f>
        <v>0</v>
      </c>
      <c r="E33" s="237">
        <f>IF(r_tr3=0,0,var_tr3)</f>
        <v>0</v>
      </c>
      <c r="F33" s="224"/>
      <c r="G33" s="217" t="str">
        <f t="shared" si="10"/>
        <v xml:space="preserve"> </v>
      </c>
      <c r="H33" s="214" t="str">
        <f t="shared" si="11"/>
        <v xml:space="preserve"> </v>
      </c>
      <c r="I33" s="322"/>
      <c r="J33" s="649" t="str">
        <f>IF(r_tr3=0," ",IF(E33&gt;D33,"J",IF(E33&lt;D33,"L","K")))</f>
        <v xml:space="preserve"> </v>
      </c>
      <c r="L33" s="365">
        <f>IF(ca_tr4=0,0,va_tr4)</f>
        <v>0</v>
      </c>
      <c r="M33" s="237">
        <f>IF(r_tr4=0,0,var_tr4)</f>
        <v>0</v>
      </c>
      <c r="N33" s="224"/>
      <c r="O33" s="217" t="str">
        <f t="shared" ref="O33:O34" si="14">IF(r_tr3=0," ",M33-L33)</f>
        <v xml:space="preserve"> </v>
      </c>
      <c r="P33" s="214" t="str">
        <f t="shared" ref="P33:P34" si="15">IF(ISERROR(O33/L33)," ",O33/L33)</f>
        <v xml:space="preserve"> </v>
      </c>
      <c r="Q33" s="322"/>
      <c r="R33" s="649" t="str">
        <f>IF(r_tr4=0," ",IF(M33&gt;L33,"J",IF(M33&lt;L33,"L","K")))</f>
        <v xml:space="preserve"> </v>
      </c>
    </row>
    <row r="34" spans="2:19" s="219" customFormat="1" ht="18" customHeight="1" x14ac:dyDescent="0.2">
      <c r="B34" s="1264"/>
      <c r="D34" s="366">
        <f>IF(prod_tr3&lt;&gt;0,D33/prod_tr3,0)</f>
        <v>0</v>
      </c>
      <c r="E34" s="232">
        <f>IF(prodr_tr3&lt;&gt;0,E33/prodr_tr3,0)</f>
        <v>0</v>
      </c>
      <c r="F34" s="223"/>
      <c r="G34" s="228" t="str">
        <f t="shared" si="10"/>
        <v xml:space="preserve"> </v>
      </c>
      <c r="H34" s="229" t="str">
        <f t="shared" si="11"/>
        <v xml:space="preserve"> </v>
      </c>
      <c r="I34" s="322"/>
      <c r="J34" s="649" t="str">
        <f>IF(r_tr3=0," ",IF(E34&gt;D34,"J",IF(E34&lt;D34,"L","K")))</f>
        <v xml:space="preserve"> </v>
      </c>
      <c r="L34" s="366">
        <f>IF(prod_tr4&lt;&gt;0,L33/prod_tr4,0)</f>
        <v>0</v>
      </c>
      <c r="M34" s="232">
        <f>IF(prodr_tr4&lt;&gt;0,M33/prodr_tr4,0)</f>
        <v>0</v>
      </c>
      <c r="N34" s="223"/>
      <c r="O34" s="228" t="str">
        <f t="shared" si="14"/>
        <v xml:space="preserve"> </v>
      </c>
      <c r="P34" s="229" t="str">
        <f t="shared" si="15"/>
        <v xml:space="preserve"> </v>
      </c>
      <c r="Q34" s="322"/>
      <c r="R34" s="649" t="str">
        <f>IF(r_tr4=0," ",IF(M34&gt;L34,"J",IF(M34&lt;L34,"L","K")))</f>
        <v xml:space="preserve"> </v>
      </c>
    </row>
    <row r="35" spans="2:19" s="219" customFormat="1" ht="18" customHeight="1" x14ac:dyDescent="0.2">
      <c r="B35" s="1267" t="s">
        <v>188</v>
      </c>
      <c r="D35" s="363">
        <f>IF(ca_tr3=0,0,cp_tr3)</f>
        <v>0</v>
      </c>
      <c r="E35" s="230">
        <f>IF(r_tr3=0,0,cpr_tr3)</f>
        <v>0</v>
      </c>
      <c r="F35" s="224"/>
      <c r="G35" s="217" t="str">
        <f t="shared" si="10"/>
        <v xml:space="preserve"> </v>
      </c>
      <c r="H35" s="214" t="str">
        <f t="shared" si="11"/>
        <v xml:space="preserve"> </v>
      </c>
      <c r="I35" s="322"/>
      <c r="J35" s="649" t="str">
        <f>IF(r_tr3=0," ",IF(E35&gt;D35,"L",IF(E35&lt;D35,"J","K")))</f>
        <v xml:space="preserve"> </v>
      </c>
      <c r="L35" s="363">
        <f>IF(ca_tr4=0,0,cp_tr4)</f>
        <v>0</v>
      </c>
      <c r="M35" s="230">
        <f>IF(r_tr4=0,0,cpr_tr4)</f>
        <v>0</v>
      </c>
      <c r="N35" s="224"/>
      <c r="O35" s="217" t="str">
        <f t="shared" si="12"/>
        <v xml:space="preserve"> </v>
      </c>
      <c r="P35" s="214" t="str">
        <f t="shared" si="13"/>
        <v xml:space="preserve"> </v>
      </c>
      <c r="Q35" s="322"/>
      <c r="R35" s="649" t="str">
        <f>IF(r_tr4=0," ",IF(M35&gt;L35,"L",IF(M35&lt;L35,"J","K")))</f>
        <v xml:space="preserve"> </v>
      </c>
    </row>
    <row r="36" spans="2:19" s="219" customFormat="1" ht="18" customHeight="1" x14ac:dyDescent="0.2">
      <c r="B36" s="1268"/>
      <c r="D36" s="364">
        <f>IF(prod_tr3&lt;&gt;0,D35/prod_tr3,0)</f>
        <v>0</v>
      </c>
      <c r="E36" s="231">
        <f>IF(prodr_tr3&lt;&gt;0,E35/prodr_tr3,0)</f>
        <v>0</v>
      </c>
      <c r="F36" s="223"/>
      <c r="G36" s="218" t="str">
        <f t="shared" si="10"/>
        <v xml:space="preserve"> </v>
      </c>
      <c r="H36" s="215" t="str">
        <f t="shared" si="11"/>
        <v xml:space="preserve"> </v>
      </c>
      <c r="I36" s="322"/>
      <c r="J36" s="649" t="str">
        <f>IF(r_tr3=0," ",IF(E36&gt;D36,"L",IF(E36&lt;D36,"J","K")))</f>
        <v xml:space="preserve"> </v>
      </c>
      <c r="L36" s="364">
        <f>IF(prod_tr4&lt;&gt;0,L35/prod_tr4,0)</f>
        <v>0</v>
      </c>
      <c r="M36" s="231">
        <f>IF(prodr_tr4&lt;&gt;0,M35/prodr_tr4,0)</f>
        <v>0</v>
      </c>
      <c r="N36" s="223"/>
      <c r="O36" s="218" t="str">
        <f t="shared" si="12"/>
        <v xml:space="preserve"> </v>
      </c>
      <c r="P36" s="215" t="str">
        <f t="shared" si="13"/>
        <v xml:space="preserve"> </v>
      </c>
      <c r="Q36" s="322"/>
      <c r="R36" s="649" t="str">
        <f>IF(r_tr4=0," ",IF(M36&gt;L36,"L",IF(M36&lt;L36,"J","K")))</f>
        <v xml:space="preserve"> </v>
      </c>
    </row>
    <row r="37" spans="2:19" s="219" customFormat="1" ht="18" customHeight="1" x14ac:dyDescent="0.2">
      <c r="B37" s="1260" t="s">
        <v>189</v>
      </c>
      <c r="D37" s="365">
        <f>IF(ca_tr3=0,0,ebe_tr3)</f>
        <v>0</v>
      </c>
      <c r="E37" s="237">
        <f>IF(r_tr3=0,0,eber_tr3)</f>
        <v>0</v>
      </c>
      <c r="F37" s="224"/>
      <c r="G37" s="217" t="str">
        <f t="shared" si="10"/>
        <v xml:space="preserve"> </v>
      </c>
      <c r="H37" s="214" t="str">
        <f t="shared" si="11"/>
        <v xml:space="preserve"> </v>
      </c>
      <c r="I37" s="322"/>
      <c r="J37" s="649" t="str">
        <f t="shared" ref="J37:J42" si="16">IF(r_tr3=0," ",IF(E37&gt;D37,"J",IF(E37&lt;D37,"L","K")))</f>
        <v xml:space="preserve"> </v>
      </c>
      <c r="L37" s="365">
        <f>IF(ca_tr4=0,0,ebe_tr4)</f>
        <v>0</v>
      </c>
      <c r="M37" s="237">
        <f>IF(r_tr4=0,0,eber_tr4)</f>
        <v>0</v>
      </c>
      <c r="N37" s="224"/>
      <c r="O37" s="217" t="str">
        <f t="shared" si="12"/>
        <v xml:space="preserve"> </v>
      </c>
      <c r="P37" s="214" t="str">
        <f t="shared" si="13"/>
        <v xml:space="preserve"> </v>
      </c>
      <c r="Q37" s="322"/>
      <c r="R37" s="649" t="str">
        <f t="shared" ref="R37:R42" si="17">IF(r_tr4=0," ",IF(M37&gt;L37,"J",IF(M37&lt;L37,"L","K")))</f>
        <v xml:space="preserve"> </v>
      </c>
    </row>
    <row r="38" spans="2:19" s="219" customFormat="1" ht="18" customHeight="1" x14ac:dyDescent="0.2">
      <c r="B38" s="1261"/>
      <c r="D38" s="366">
        <f>IF(prod_tr3&lt;&gt;0,D37/prod_tr3,0)</f>
        <v>0</v>
      </c>
      <c r="E38" s="232">
        <f>IF(prodr_tr3&lt;&gt;0,E37/prodr_tr3,0)</f>
        <v>0</v>
      </c>
      <c r="F38" s="223"/>
      <c r="G38" s="228" t="str">
        <f t="shared" si="10"/>
        <v xml:space="preserve"> </v>
      </c>
      <c r="H38" s="229" t="str">
        <f t="shared" si="11"/>
        <v xml:space="preserve"> </v>
      </c>
      <c r="I38" s="322"/>
      <c r="J38" s="649" t="str">
        <f t="shared" si="16"/>
        <v xml:space="preserve"> </v>
      </c>
      <c r="L38" s="366">
        <f>IF(prod_tr4&lt;&gt;0,L37/prod_tr4,0)</f>
        <v>0</v>
      </c>
      <c r="M38" s="232">
        <f>IF(prodr_tr4&lt;&gt;0,M37/prodr_tr4,0)</f>
        <v>0</v>
      </c>
      <c r="N38" s="223"/>
      <c r="O38" s="228" t="str">
        <f t="shared" si="12"/>
        <v xml:space="preserve"> </v>
      </c>
      <c r="P38" s="229" t="str">
        <f t="shared" si="13"/>
        <v xml:space="preserve"> </v>
      </c>
      <c r="Q38" s="322"/>
      <c r="R38" s="649" t="str">
        <f t="shared" si="17"/>
        <v xml:space="preserve"> </v>
      </c>
    </row>
    <row r="39" spans="2:19" s="219" customFormat="1" ht="18" customHeight="1" x14ac:dyDescent="0.2">
      <c r="B39" s="1265" t="s">
        <v>186</v>
      </c>
      <c r="D39" s="367">
        <f>IF(ca_tr3=0,0,rex_tr3)</f>
        <v>0</v>
      </c>
      <c r="E39" s="238">
        <f>IF(r_tr3=0,0,rexr_tr3)</f>
        <v>0</v>
      </c>
      <c r="F39" s="224"/>
      <c r="G39" s="217" t="str">
        <f t="shared" si="10"/>
        <v xml:space="preserve"> </v>
      </c>
      <c r="H39" s="214" t="str">
        <f t="shared" si="11"/>
        <v xml:space="preserve"> </v>
      </c>
      <c r="I39" s="322"/>
      <c r="J39" s="649" t="str">
        <f t="shared" si="16"/>
        <v xml:space="preserve"> </v>
      </c>
      <c r="L39" s="367">
        <f>IF(ca_tr4=0,0,rex_tr4)</f>
        <v>0</v>
      </c>
      <c r="M39" s="238">
        <f>IF(r_tr4=0,0,rexr_tr4)</f>
        <v>0</v>
      </c>
      <c r="N39" s="224"/>
      <c r="O39" s="217" t="str">
        <f t="shared" ref="O39:O40" si="18">IF(r_tr3=0," ",M39-L39)</f>
        <v xml:space="preserve"> </v>
      </c>
      <c r="P39" s="214" t="str">
        <f t="shared" ref="P39:P40" si="19">IF(ISERROR(O39/L39)," ",O39/L39)</f>
        <v xml:space="preserve"> </v>
      </c>
      <c r="Q39" s="322"/>
      <c r="R39" s="649" t="str">
        <f t="shared" si="17"/>
        <v xml:space="preserve"> </v>
      </c>
    </row>
    <row r="40" spans="2:19" s="219" customFormat="1" ht="18" customHeight="1" x14ac:dyDescent="0.2">
      <c r="B40" s="1266"/>
      <c r="D40" s="364">
        <f>IF(prod_tr3&lt;&gt;0,D39/prod_tr3,0)</f>
        <v>0</v>
      </c>
      <c r="E40" s="231">
        <f>IF(prodr_tr3&lt;&gt;0,E39/prodr_tr3,0)</f>
        <v>0</v>
      </c>
      <c r="F40" s="223"/>
      <c r="G40" s="228" t="str">
        <f t="shared" si="10"/>
        <v xml:space="preserve"> </v>
      </c>
      <c r="H40" s="229" t="str">
        <f t="shared" si="11"/>
        <v xml:space="preserve"> </v>
      </c>
      <c r="I40" s="322"/>
      <c r="J40" s="649" t="str">
        <f t="shared" si="16"/>
        <v xml:space="preserve"> </v>
      </c>
      <c r="L40" s="366">
        <f>IF(prod_tr4&lt;&gt;0,L39/prod_tr4,0)</f>
        <v>0</v>
      </c>
      <c r="M40" s="232">
        <f>IF(prodr_tr4&lt;&gt;0,M39/prodr_tr4,0)</f>
        <v>0</v>
      </c>
      <c r="N40" s="223"/>
      <c r="O40" s="228" t="str">
        <f t="shared" si="18"/>
        <v xml:space="preserve"> </v>
      </c>
      <c r="P40" s="229" t="str">
        <f t="shared" si="19"/>
        <v xml:space="preserve"> </v>
      </c>
      <c r="Q40" s="322"/>
      <c r="R40" s="649" t="str">
        <f t="shared" si="17"/>
        <v xml:space="preserve"> </v>
      </c>
    </row>
    <row r="41" spans="2:19" s="219" customFormat="1" ht="18" customHeight="1" x14ac:dyDescent="0.2">
      <c r="B41" s="1258" t="s">
        <v>176</v>
      </c>
      <c r="D41" s="367">
        <f>IF(ca_tr3=0,0,rc_tr3)</f>
        <v>0</v>
      </c>
      <c r="E41" s="238">
        <f>IF(r_tr3=0,0,rcr_tr3)</f>
        <v>0</v>
      </c>
      <c r="F41" s="224"/>
      <c r="G41" s="217" t="str">
        <f t="shared" si="10"/>
        <v xml:space="preserve"> </v>
      </c>
      <c r="H41" s="214" t="str">
        <f t="shared" si="11"/>
        <v xml:space="preserve"> </v>
      </c>
      <c r="I41" s="322"/>
      <c r="J41" s="649" t="str">
        <f t="shared" si="16"/>
        <v xml:space="preserve"> </v>
      </c>
      <c r="L41" s="367">
        <f>IF(ca_tr4=0,0,rc_tr4)</f>
        <v>0</v>
      </c>
      <c r="M41" s="238">
        <f>IF(r_tr4=0,0,rcr_tr4)</f>
        <v>0</v>
      </c>
      <c r="N41" s="224"/>
      <c r="O41" s="217" t="str">
        <f t="shared" si="12"/>
        <v xml:space="preserve"> </v>
      </c>
      <c r="P41" s="214" t="str">
        <f t="shared" si="13"/>
        <v xml:space="preserve"> </v>
      </c>
      <c r="Q41" s="322"/>
      <c r="R41" s="649" t="str">
        <f t="shared" si="17"/>
        <v xml:space="preserve"> </v>
      </c>
    </row>
    <row r="42" spans="2:19" s="219" customFormat="1" ht="18" customHeight="1" x14ac:dyDescent="0.2">
      <c r="B42" s="1259"/>
      <c r="D42" s="368">
        <f>IF(prod_tr3&lt;&gt;0,D41/prod_tr3,0)</f>
        <v>0</v>
      </c>
      <c r="E42" s="233">
        <f>IF(prodr_tr3&lt;&gt;0,E41/prodr_tr3,0)</f>
        <v>0</v>
      </c>
      <c r="F42" s="223"/>
      <c r="G42" s="234" t="str">
        <f t="shared" si="10"/>
        <v xml:space="preserve"> </v>
      </c>
      <c r="H42" s="235" t="str">
        <f t="shared" si="11"/>
        <v xml:space="preserve"> </v>
      </c>
      <c r="I42" s="322"/>
      <c r="J42" s="649" t="str">
        <f t="shared" si="16"/>
        <v xml:space="preserve"> </v>
      </c>
      <c r="L42" s="368">
        <f>IF(prod_tr4&lt;&gt;0,L41/prod_tr4,0)</f>
        <v>0</v>
      </c>
      <c r="M42" s="233">
        <f>IF(prodr_tr4&lt;&gt;0,M41/prodr_tr4,0)</f>
        <v>0</v>
      </c>
      <c r="N42" s="223"/>
      <c r="O42" s="234" t="str">
        <f t="shared" si="12"/>
        <v xml:space="preserve"> </v>
      </c>
      <c r="P42" s="235" t="str">
        <f t="shared" si="13"/>
        <v xml:space="preserve"> </v>
      </c>
      <c r="Q42" s="322"/>
      <c r="R42" s="649" t="str">
        <f t="shared" si="17"/>
        <v xml:space="preserve"> </v>
      </c>
    </row>
    <row r="43" spans="2:19" s="219" customFormat="1" ht="20.100000000000001" customHeight="1" x14ac:dyDescent="0.2">
      <c r="B43" s="373"/>
      <c r="C43" s="358"/>
      <c r="D43" s="221"/>
      <c r="I43" s="322"/>
      <c r="J43" s="320"/>
      <c r="K43" s="378"/>
      <c r="P43" s="226"/>
      <c r="Q43" s="322"/>
      <c r="R43" s="226"/>
      <c r="S43" s="378"/>
    </row>
    <row r="44" spans="2:19" s="219" customFormat="1" ht="20.100000000000001" customHeight="1" x14ac:dyDescent="0.2">
      <c r="B44" s="373"/>
      <c r="C44" s="358"/>
      <c r="D44" s="221"/>
      <c r="I44" s="322"/>
      <c r="J44" s="320"/>
      <c r="L44" s="86"/>
      <c r="M44" s="86"/>
      <c r="N44" s="86"/>
      <c r="O44" s="86"/>
      <c r="P44" s="225"/>
      <c r="Q44" s="321"/>
      <c r="R44" s="226"/>
    </row>
    <row r="45" spans="2:19" s="219" customFormat="1" ht="20.100000000000001" customHeight="1" x14ac:dyDescent="0.2">
      <c r="B45" s="373"/>
      <c r="C45" s="358"/>
      <c r="D45" s="221"/>
      <c r="I45" s="322"/>
      <c r="J45" s="320"/>
      <c r="L45" s="86"/>
      <c r="M45" s="86"/>
      <c r="N45" s="86"/>
      <c r="O45" s="86"/>
      <c r="P45" s="225"/>
      <c r="Q45" s="321"/>
      <c r="R45" s="226"/>
    </row>
    <row r="46" spans="2:19" s="219" customFormat="1" ht="20.100000000000001" customHeight="1" x14ac:dyDescent="0.2">
      <c r="B46" s="373"/>
      <c r="C46" s="358"/>
      <c r="D46" s="221"/>
      <c r="I46" s="322"/>
      <c r="J46" s="320"/>
      <c r="L46" s="86"/>
      <c r="M46" s="86"/>
      <c r="N46" s="86"/>
      <c r="O46" s="86"/>
      <c r="P46" s="225"/>
      <c r="Q46" s="321"/>
      <c r="R46" s="226"/>
    </row>
    <row r="47" spans="2:19" s="219" customFormat="1" ht="20.100000000000001" customHeight="1" x14ac:dyDescent="0.2">
      <c r="B47" s="373"/>
      <c r="C47" s="358"/>
      <c r="D47" s="221"/>
      <c r="I47" s="322"/>
      <c r="J47" s="320"/>
      <c r="L47" s="86"/>
      <c r="M47" s="86"/>
      <c r="N47" s="86"/>
      <c r="O47" s="86"/>
      <c r="P47" s="225"/>
      <c r="Q47" s="321"/>
      <c r="R47" s="226"/>
    </row>
    <row r="48" spans="2:19" s="219" customFormat="1" ht="20.100000000000001" customHeight="1" x14ac:dyDescent="0.2">
      <c r="B48" s="373"/>
      <c r="C48" s="358"/>
      <c r="D48" s="221"/>
      <c r="I48" s="322"/>
      <c r="J48" s="320"/>
      <c r="L48" s="86"/>
      <c r="M48" s="86"/>
      <c r="N48" s="86"/>
      <c r="O48" s="86"/>
      <c r="P48" s="225"/>
      <c r="Q48" s="321"/>
      <c r="R48" s="226"/>
    </row>
    <row r="49" spans="2:19" s="219" customFormat="1" ht="20.100000000000001" customHeight="1" x14ac:dyDescent="0.2">
      <c r="B49" s="373"/>
      <c r="C49" s="358"/>
      <c r="D49" s="221"/>
      <c r="I49" s="322"/>
      <c r="J49" s="320"/>
      <c r="L49" s="86"/>
      <c r="M49" s="86"/>
      <c r="N49" s="86"/>
      <c r="O49" s="86"/>
      <c r="P49" s="225"/>
      <c r="Q49" s="321"/>
      <c r="R49" s="226"/>
    </row>
    <row r="50" spans="2:19" s="219" customFormat="1" ht="20.100000000000001" customHeight="1" x14ac:dyDescent="0.2">
      <c r="B50" s="373"/>
      <c r="C50" s="358"/>
      <c r="D50" s="221"/>
      <c r="I50" s="322"/>
      <c r="J50" s="320"/>
      <c r="L50" s="86"/>
      <c r="M50" s="86"/>
      <c r="N50" s="86"/>
      <c r="O50" s="86"/>
      <c r="P50" s="225"/>
      <c r="Q50" s="321"/>
      <c r="R50" s="226"/>
    </row>
    <row r="51" spans="2:19" s="219" customFormat="1" ht="20.100000000000001" customHeight="1" x14ac:dyDescent="0.2">
      <c r="B51" s="373"/>
      <c r="C51" s="358"/>
      <c r="D51" s="221"/>
      <c r="I51" s="322"/>
      <c r="J51" s="320"/>
      <c r="L51" s="86"/>
      <c r="M51" s="86"/>
      <c r="N51" s="86"/>
      <c r="O51" s="86"/>
      <c r="P51" s="225"/>
      <c r="Q51" s="321"/>
      <c r="R51" s="226"/>
    </row>
    <row r="52" spans="2:19" s="219" customFormat="1" ht="20.100000000000001" customHeight="1" x14ac:dyDescent="0.2">
      <c r="B52" s="373"/>
      <c r="C52" s="358"/>
      <c r="D52" s="221"/>
      <c r="I52" s="322"/>
      <c r="J52" s="320"/>
      <c r="L52" s="86"/>
      <c r="M52" s="86"/>
      <c r="N52" s="86"/>
      <c r="O52" s="86"/>
      <c r="P52" s="225"/>
      <c r="Q52" s="321"/>
      <c r="R52" s="226"/>
    </row>
    <row r="53" spans="2:19" s="219" customFormat="1" ht="20.100000000000001" customHeight="1" x14ac:dyDescent="0.2">
      <c r="B53" s="373"/>
      <c r="C53" s="358"/>
      <c r="D53" s="221"/>
      <c r="I53" s="322"/>
      <c r="J53" s="320"/>
      <c r="L53" s="86"/>
      <c r="M53" s="86"/>
      <c r="N53" s="86"/>
      <c r="O53" s="86"/>
      <c r="P53" s="225"/>
      <c r="Q53" s="321"/>
      <c r="R53" s="226"/>
    </row>
    <row r="54" spans="2:19" s="219" customFormat="1" ht="20.100000000000001" customHeight="1" x14ac:dyDescent="0.2">
      <c r="B54" s="373"/>
      <c r="C54" s="358"/>
      <c r="D54" s="221"/>
      <c r="I54" s="322"/>
      <c r="J54" s="320"/>
      <c r="L54" s="86"/>
      <c r="M54" s="86"/>
      <c r="N54" s="86"/>
      <c r="O54" s="86"/>
      <c r="P54" s="225"/>
      <c r="Q54" s="321"/>
      <c r="R54" s="226"/>
    </row>
    <row r="55" spans="2:19" s="219" customFormat="1" ht="20.100000000000001" customHeight="1" x14ac:dyDescent="0.2">
      <c r="B55" s="373"/>
      <c r="C55" s="358"/>
      <c r="D55" s="221"/>
      <c r="I55" s="322"/>
      <c r="J55" s="320"/>
      <c r="L55" s="86"/>
      <c r="M55" s="86"/>
      <c r="N55" s="86"/>
      <c r="O55" s="86"/>
      <c r="P55" s="225"/>
      <c r="Q55" s="321"/>
      <c r="R55" s="226"/>
    </row>
    <row r="56" spans="2:19" s="219" customFormat="1" ht="20.100000000000001" customHeight="1" x14ac:dyDescent="0.2">
      <c r="B56" s="373"/>
      <c r="C56" s="358"/>
      <c r="D56" s="221"/>
      <c r="I56" s="322"/>
      <c r="J56" s="320"/>
      <c r="K56" s="86"/>
      <c r="L56" s="86"/>
      <c r="M56" s="86"/>
      <c r="N56" s="86"/>
      <c r="O56" s="86"/>
      <c r="P56" s="225"/>
      <c r="Q56" s="321"/>
      <c r="R56" s="226"/>
      <c r="S56" s="86"/>
    </row>
    <row r="57" spans="2:19" ht="20.100000000000001" customHeight="1" x14ac:dyDescent="0.2"/>
    <row r="58" spans="2:19" ht="20.100000000000001" customHeight="1" x14ac:dyDescent="0.2"/>
    <row r="59" spans="2:19" ht="20.100000000000001" customHeight="1" x14ac:dyDescent="0.2"/>
    <row r="60" spans="2:19" ht="20.100000000000001" customHeight="1" x14ac:dyDescent="0.2"/>
    <row r="61" spans="2:19" ht="20.100000000000001" customHeight="1" x14ac:dyDescent="0.2"/>
    <row r="62" spans="2:19" ht="20.100000000000001" customHeight="1" x14ac:dyDescent="0.2"/>
    <row r="63" spans="2:19" ht="20.100000000000001" customHeight="1" x14ac:dyDescent="0.2"/>
    <row r="64" spans="2:19"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sheetData>
  <sheetProtection algorithmName="SHA-512" hashValue="CWh46o3vQSr5Jhkb03pr8mq8l1vv+YVUXcCBIDsRIo1ZLqqMSxDN6FM44rpomed+8I4IdvZyYrJY/3sJ2jhexQ==" saltValue="oOFmwyUSdZe7eJyDqNdvCw==" spinCount="100000" sheet="1" objects="1" scenarios="1"/>
  <mergeCells count="24">
    <mergeCell ref="L4:P4"/>
    <mergeCell ref="D24:H24"/>
    <mergeCell ref="L24:P24"/>
    <mergeCell ref="G26:H26"/>
    <mergeCell ref="B31:B32"/>
    <mergeCell ref="G6:H6"/>
    <mergeCell ref="B21:B22"/>
    <mergeCell ref="D4:H4"/>
    <mergeCell ref="B2:E2"/>
    <mergeCell ref="G2:P2"/>
    <mergeCell ref="B41:B42"/>
    <mergeCell ref="B37:B38"/>
    <mergeCell ref="B9:B10"/>
    <mergeCell ref="O26:P26"/>
    <mergeCell ref="B13:B14"/>
    <mergeCell ref="B19:B20"/>
    <mergeCell ref="B33:B34"/>
    <mergeCell ref="B39:B40"/>
    <mergeCell ref="B11:B12"/>
    <mergeCell ref="B17:B18"/>
    <mergeCell ref="O6:P6"/>
    <mergeCell ref="B35:B36"/>
    <mergeCell ref="B29:B30"/>
    <mergeCell ref="B15:B16"/>
  </mergeCells>
  <conditionalFormatting sqref="J12">
    <cfRule type="cellIs" dxfId="431" priority="895" stopIfTrue="1" operator="equal">
      <formula>"J"</formula>
    </cfRule>
    <cfRule type="cellIs" dxfId="430" priority="896" stopIfTrue="1" operator="equal">
      <formula>"L"</formula>
    </cfRule>
    <cfRule type="cellIs" dxfId="429" priority="897" stopIfTrue="1" operator="equal">
      <formula>"K"</formula>
    </cfRule>
  </conditionalFormatting>
  <conditionalFormatting sqref="J16">
    <cfRule type="cellIs" dxfId="428" priority="883" stopIfTrue="1" operator="equal">
      <formula>"J"</formula>
    </cfRule>
    <cfRule type="cellIs" dxfId="427" priority="884" stopIfTrue="1" operator="equal">
      <formula>"L"</formula>
    </cfRule>
    <cfRule type="cellIs" dxfId="426" priority="885" stopIfTrue="1" operator="equal">
      <formula>"K"</formula>
    </cfRule>
  </conditionalFormatting>
  <conditionalFormatting sqref="J17">
    <cfRule type="cellIs" dxfId="425" priority="826" stopIfTrue="1" operator="equal">
      <formula>"J"</formula>
    </cfRule>
    <cfRule type="cellIs" dxfId="424" priority="827" stopIfTrue="1" operator="equal">
      <formula>"L"</formula>
    </cfRule>
    <cfRule type="cellIs" dxfId="423" priority="828" stopIfTrue="1" operator="equal">
      <formula>"K"</formula>
    </cfRule>
  </conditionalFormatting>
  <conditionalFormatting sqref="J21">
    <cfRule type="cellIs" dxfId="422" priority="820" stopIfTrue="1" operator="equal">
      <formula>"J"</formula>
    </cfRule>
    <cfRule type="cellIs" dxfId="421" priority="821" stopIfTrue="1" operator="equal">
      <formula>"L"</formula>
    </cfRule>
    <cfRule type="cellIs" dxfId="420" priority="822" stopIfTrue="1" operator="equal">
      <formula>"K"</formula>
    </cfRule>
  </conditionalFormatting>
  <conditionalFormatting sqref="J9">
    <cfRule type="cellIs" dxfId="419" priority="841" stopIfTrue="1" operator="equal">
      <formula>"J"</formula>
    </cfRule>
    <cfRule type="cellIs" dxfId="418" priority="842" stopIfTrue="1" operator="equal">
      <formula>"L"</formula>
    </cfRule>
    <cfRule type="cellIs" dxfId="417" priority="843" stopIfTrue="1" operator="equal">
      <formula>"K"</formula>
    </cfRule>
  </conditionalFormatting>
  <conditionalFormatting sqref="J11">
    <cfRule type="cellIs" dxfId="416" priority="838" stopIfTrue="1" operator="equal">
      <formula>"J"</formula>
    </cfRule>
    <cfRule type="cellIs" dxfId="415" priority="839" stopIfTrue="1" operator="equal">
      <formula>"L"</formula>
    </cfRule>
    <cfRule type="cellIs" dxfId="414" priority="840" stopIfTrue="1" operator="equal">
      <formula>"K"</formula>
    </cfRule>
  </conditionalFormatting>
  <conditionalFormatting sqref="J15">
    <cfRule type="cellIs" dxfId="413" priority="832" stopIfTrue="1" operator="equal">
      <formula>"J"</formula>
    </cfRule>
    <cfRule type="cellIs" dxfId="412" priority="833" stopIfTrue="1" operator="equal">
      <formula>"L"</formula>
    </cfRule>
    <cfRule type="cellIs" dxfId="411" priority="834" stopIfTrue="1" operator="equal">
      <formula>"K"</formula>
    </cfRule>
  </conditionalFormatting>
  <conditionalFormatting sqref="G10:H10 H7 H9">
    <cfRule type="cellIs" dxfId="410" priority="819" operator="lessThan">
      <formula>0</formula>
    </cfRule>
  </conditionalFormatting>
  <conditionalFormatting sqref="G12:H12">
    <cfRule type="cellIs" dxfId="409" priority="818" operator="greaterThan">
      <formula>0</formula>
    </cfRule>
  </conditionalFormatting>
  <conditionalFormatting sqref="G16:H16">
    <cfRule type="cellIs" dxfId="408" priority="817" operator="greaterThan">
      <formula>0</formula>
    </cfRule>
  </conditionalFormatting>
  <conditionalFormatting sqref="H17 G18:H18">
    <cfRule type="cellIs" dxfId="407" priority="816" operator="lessThan">
      <formula>0</formula>
    </cfRule>
  </conditionalFormatting>
  <conditionalFormatting sqref="H21 G22:H22">
    <cfRule type="cellIs" dxfId="406" priority="815" operator="lessThan">
      <formula>0</formula>
    </cfRule>
  </conditionalFormatting>
  <conditionalFormatting sqref="D17:E18 D21:E22">
    <cfRule type="cellIs" dxfId="405" priority="814" operator="lessThan">
      <formula>0</formula>
    </cfRule>
  </conditionalFormatting>
  <conditionalFormatting sqref="L17:M18 L21:M22">
    <cfRule type="cellIs" dxfId="404" priority="778" operator="lessThan">
      <formula>0</formula>
    </cfRule>
  </conditionalFormatting>
  <conditionalFormatting sqref="O10:P10 P7:P9">
    <cfRule type="cellIs" dxfId="403" priority="783" operator="lessThan">
      <formula>0</formula>
    </cfRule>
  </conditionalFormatting>
  <conditionalFormatting sqref="O12:P12">
    <cfRule type="cellIs" dxfId="402" priority="782" operator="greaterThan">
      <formula>0</formula>
    </cfRule>
  </conditionalFormatting>
  <conditionalFormatting sqref="O16:P16">
    <cfRule type="cellIs" dxfId="401" priority="781" operator="greaterThan">
      <formula>0</formula>
    </cfRule>
  </conditionalFormatting>
  <conditionalFormatting sqref="P17 O18:P18">
    <cfRule type="cellIs" dxfId="400" priority="780" operator="lessThan">
      <formula>0</formula>
    </cfRule>
  </conditionalFormatting>
  <conditionalFormatting sqref="P21 O22:P22">
    <cfRule type="cellIs" dxfId="399" priority="779" operator="lessThan">
      <formula>0</formula>
    </cfRule>
  </conditionalFormatting>
  <conditionalFormatting sqref="D37:E38 D41:E42">
    <cfRule type="cellIs" dxfId="398" priority="742" operator="lessThan">
      <formula>0</formula>
    </cfRule>
  </conditionalFormatting>
  <conditionalFormatting sqref="G30:H30 H27 H29">
    <cfRule type="cellIs" dxfId="397" priority="747" operator="lessThan">
      <formula>0</formula>
    </cfRule>
  </conditionalFormatting>
  <conditionalFormatting sqref="G32:H32">
    <cfRule type="cellIs" dxfId="396" priority="746" operator="greaterThan">
      <formula>0</formula>
    </cfRule>
  </conditionalFormatting>
  <conditionalFormatting sqref="G36:H36">
    <cfRule type="cellIs" dxfId="395" priority="745" operator="greaterThan">
      <formula>0</formula>
    </cfRule>
  </conditionalFormatting>
  <conditionalFormatting sqref="H37 G38:H38">
    <cfRule type="cellIs" dxfId="394" priority="744" operator="lessThan">
      <formula>0</formula>
    </cfRule>
  </conditionalFormatting>
  <conditionalFormatting sqref="H41 G42:H42">
    <cfRule type="cellIs" dxfId="393" priority="743" operator="lessThan">
      <formula>0</formula>
    </cfRule>
  </conditionalFormatting>
  <conditionalFormatting sqref="L37:M38 L41:M42">
    <cfRule type="cellIs" dxfId="392" priority="634" operator="lessThan">
      <formula>0</formula>
    </cfRule>
  </conditionalFormatting>
  <conditionalFormatting sqref="O30:P30 P27 P29">
    <cfRule type="cellIs" dxfId="391" priority="639" operator="lessThan">
      <formula>0</formula>
    </cfRule>
  </conditionalFormatting>
  <conditionalFormatting sqref="O32:P32">
    <cfRule type="cellIs" dxfId="390" priority="638" operator="greaterThan">
      <formula>0</formula>
    </cfRule>
  </conditionalFormatting>
  <conditionalFormatting sqref="O36:P36">
    <cfRule type="cellIs" dxfId="389" priority="637" operator="greaterThan">
      <formula>0</formula>
    </cfRule>
  </conditionalFormatting>
  <conditionalFormatting sqref="P37 O38:P38">
    <cfRule type="cellIs" dxfId="388" priority="636" operator="lessThan">
      <formula>0</formula>
    </cfRule>
  </conditionalFormatting>
  <conditionalFormatting sqref="P41 O42:P42">
    <cfRule type="cellIs" dxfId="387" priority="635" operator="lessThan">
      <formula>0</formula>
    </cfRule>
  </conditionalFormatting>
  <conditionalFormatting sqref="J7 J10 J18 J22 J14 J20 J27 J30 J38 J42 J34 J40 R30 R27 R38 R42 R34 R40">
    <cfRule type="expression" dxfId="386" priority="538">
      <formula>H7&gt;0</formula>
    </cfRule>
    <cfRule type="expression" dxfId="385" priority="539">
      <formula>H7&lt;0</formula>
    </cfRule>
    <cfRule type="cellIs" dxfId="384" priority="540" stopIfTrue="1" operator="equal">
      <formula>"J"</formula>
    </cfRule>
    <cfRule type="cellIs" dxfId="383" priority="541" stopIfTrue="1" operator="equal">
      <formula>"L"</formula>
    </cfRule>
    <cfRule type="cellIs" dxfId="382" priority="542" stopIfTrue="1" operator="equal">
      <formula>"K"</formula>
    </cfRule>
  </conditionalFormatting>
  <conditionalFormatting sqref="R12">
    <cfRule type="cellIs" dxfId="381" priority="530" stopIfTrue="1" operator="equal">
      <formula>"J"</formula>
    </cfRule>
    <cfRule type="cellIs" dxfId="380" priority="531" stopIfTrue="1" operator="equal">
      <formula>"L"</formula>
    </cfRule>
    <cfRule type="cellIs" dxfId="379" priority="532" stopIfTrue="1" operator="equal">
      <formula>"K"</formula>
    </cfRule>
  </conditionalFormatting>
  <conditionalFormatting sqref="R16">
    <cfRule type="cellIs" dxfId="378" priority="527" stopIfTrue="1" operator="equal">
      <formula>"J"</formula>
    </cfRule>
    <cfRule type="cellIs" dxfId="377" priority="528" stopIfTrue="1" operator="equal">
      <formula>"L"</formula>
    </cfRule>
    <cfRule type="cellIs" dxfId="376" priority="529" stopIfTrue="1" operator="equal">
      <formula>"K"</formula>
    </cfRule>
  </conditionalFormatting>
  <conditionalFormatting sqref="R17">
    <cfRule type="cellIs" dxfId="375" priority="515" stopIfTrue="1" operator="equal">
      <formula>"J"</formula>
    </cfRule>
    <cfRule type="cellIs" dxfId="374" priority="516" stopIfTrue="1" operator="equal">
      <formula>"L"</formula>
    </cfRule>
    <cfRule type="cellIs" dxfId="373" priority="517" stopIfTrue="1" operator="equal">
      <formula>"K"</formula>
    </cfRule>
  </conditionalFormatting>
  <conditionalFormatting sqref="R21">
    <cfRule type="cellIs" dxfId="372" priority="512" stopIfTrue="1" operator="equal">
      <formula>"J"</formula>
    </cfRule>
    <cfRule type="cellIs" dxfId="371" priority="513" stopIfTrue="1" operator="equal">
      <formula>"L"</formula>
    </cfRule>
    <cfRule type="cellIs" dxfId="370" priority="514" stopIfTrue="1" operator="equal">
      <formula>"K"</formula>
    </cfRule>
  </conditionalFormatting>
  <conditionalFormatting sqref="R9">
    <cfRule type="cellIs" dxfId="369" priority="524" stopIfTrue="1" operator="equal">
      <formula>"J"</formula>
    </cfRule>
    <cfRule type="cellIs" dxfId="368" priority="525" stopIfTrue="1" operator="equal">
      <formula>"L"</formula>
    </cfRule>
    <cfRule type="cellIs" dxfId="367" priority="526" stopIfTrue="1" operator="equal">
      <formula>"K"</formula>
    </cfRule>
  </conditionalFormatting>
  <conditionalFormatting sqref="R11">
    <cfRule type="cellIs" dxfId="366" priority="521" stopIfTrue="1" operator="equal">
      <formula>"J"</formula>
    </cfRule>
    <cfRule type="cellIs" dxfId="365" priority="522" stopIfTrue="1" operator="equal">
      <formula>"L"</formula>
    </cfRule>
    <cfRule type="cellIs" dxfId="364" priority="523" stopIfTrue="1" operator="equal">
      <formula>"K"</formula>
    </cfRule>
  </conditionalFormatting>
  <conditionalFormatting sqref="R15">
    <cfRule type="cellIs" dxfId="363" priority="518" stopIfTrue="1" operator="equal">
      <formula>"J"</formula>
    </cfRule>
    <cfRule type="cellIs" dxfId="362" priority="519" stopIfTrue="1" operator="equal">
      <formula>"L"</formula>
    </cfRule>
    <cfRule type="cellIs" dxfId="361" priority="520" stopIfTrue="1" operator="equal">
      <formula>"K"</formula>
    </cfRule>
  </conditionalFormatting>
  <conditionalFormatting sqref="J32">
    <cfRule type="cellIs" dxfId="360" priority="499" stopIfTrue="1" operator="equal">
      <formula>"J"</formula>
    </cfRule>
    <cfRule type="cellIs" dxfId="359" priority="500" stopIfTrue="1" operator="equal">
      <formula>"L"</formula>
    </cfRule>
    <cfRule type="cellIs" dxfId="358" priority="501" stopIfTrue="1" operator="equal">
      <formula>"K"</formula>
    </cfRule>
  </conditionalFormatting>
  <conditionalFormatting sqref="J36">
    <cfRule type="cellIs" dxfId="357" priority="496" stopIfTrue="1" operator="equal">
      <formula>"J"</formula>
    </cfRule>
    <cfRule type="cellIs" dxfId="356" priority="497" stopIfTrue="1" operator="equal">
      <formula>"L"</formula>
    </cfRule>
    <cfRule type="cellIs" dxfId="355" priority="498" stopIfTrue="1" operator="equal">
      <formula>"K"</formula>
    </cfRule>
  </conditionalFormatting>
  <conditionalFormatting sqref="J37">
    <cfRule type="cellIs" dxfId="354" priority="484" stopIfTrue="1" operator="equal">
      <formula>"J"</formula>
    </cfRule>
    <cfRule type="cellIs" dxfId="353" priority="485" stopIfTrue="1" operator="equal">
      <formula>"L"</formula>
    </cfRule>
    <cfRule type="cellIs" dxfId="352" priority="486" stopIfTrue="1" operator="equal">
      <formula>"K"</formula>
    </cfRule>
  </conditionalFormatting>
  <conditionalFormatting sqref="J41">
    <cfRule type="cellIs" dxfId="351" priority="481" stopIfTrue="1" operator="equal">
      <formula>"J"</formula>
    </cfRule>
    <cfRule type="cellIs" dxfId="350" priority="482" stopIfTrue="1" operator="equal">
      <formula>"L"</formula>
    </cfRule>
    <cfRule type="cellIs" dxfId="349" priority="483" stopIfTrue="1" operator="equal">
      <formula>"K"</formula>
    </cfRule>
  </conditionalFormatting>
  <conditionalFormatting sqref="J29">
    <cfRule type="cellIs" dxfId="348" priority="493" stopIfTrue="1" operator="equal">
      <formula>"J"</formula>
    </cfRule>
    <cfRule type="cellIs" dxfId="347" priority="494" stopIfTrue="1" operator="equal">
      <formula>"L"</formula>
    </cfRule>
    <cfRule type="cellIs" dxfId="346" priority="495" stopIfTrue="1" operator="equal">
      <formula>"K"</formula>
    </cfRule>
  </conditionalFormatting>
  <conditionalFormatting sqref="J31">
    <cfRule type="cellIs" dxfId="345" priority="490" stopIfTrue="1" operator="equal">
      <formula>"J"</formula>
    </cfRule>
    <cfRule type="cellIs" dxfId="344" priority="491" stopIfTrue="1" operator="equal">
      <formula>"L"</formula>
    </cfRule>
    <cfRule type="cellIs" dxfId="343" priority="492" stopIfTrue="1" operator="equal">
      <formula>"K"</formula>
    </cfRule>
  </conditionalFormatting>
  <conditionalFormatting sqref="J35">
    <cfRule type="cellIs" dxfId="342" priority="487" stopIfTrue="1" operator="equal">
      <formula>"J"</formula>
    </cfRule>
    <cfRule type="cellIs" dxfId="341" priority="488" stopIfTrue="1" operator="equal">
      <formula>"L"</formula>
    </cfRule>
    <cfRule type="cellIs" dxfId="340" priority="489" stopIfTrue="1" operator="equal">
      <formula>"K"</formula>
    </cfRule>
  </conditionalFormatting>
  <conditionalFormatting sqref="R32">
    <cfRule type="cellIs" dxfId="339" priority="468" stopIfTrue="1" operator="equal">
      <formula>"J"</formula>
    </cfRule>
    <cfRule type="cellIs" dxfId="338" priority="469" stopIfTrue="1" operator="equal">
      <formula>"L"</formula>
    </cfRule>
    <cfRule type="cellIs" dxfId="337" priority="470" stopIfTrue="1" operator="equal">
      <formula>"K"</formula>
    </cfRule>
  </conditionalFormatting>
  <conditionalFormatting sqref="R36">
    <cfRule type="cellIs" dxfId="336" priority="465" stopIfTrue="1" operator="equal">
      <formula>"J"</formula>
    </cfRule>
    <cfRule type="cellIs" dxfId="335" priority="466" stopIfTrue="1" operator="equal">
      <formula>"L"</formula>
    </cfRule>
    <cfRule type="cellIs" dxfId="334" priority="467" stopIfTrue="1" operator="equal">
      <formula>"K"</formula>
    </cfRule>
  </conditionalFormatting>
  <conditionalFormatting sqref="R37">
    <cfRule type="cellIs" dxfId="333" priority="453" stopIfTrue="1" operator="equal">
      <formula>"J"</formula>
    </cfRule>
    <cfRule type="cellIs" dxfId="332" priority="454" stopIfTrue="1" operator="equal">
      <formula>"L"</formula>
    </cfRule>
    <cfRule type="cellIs" dxfId="331" priority="455" stopIfTrue="1" operator="equal">
      <formula>"K"</formula>
    </cfRule>
  </conditionalFormatting>
  <conditionalFormatting sqref="R41">
    <cfRule type="cellIs" dxfId="330" priority="450" stopIfTrue="1" operator="equal">
      <formula>"J"</formula>
    </cfRule>
    <cfRule type="cellIs" dxfId="329" priority="451" stopIfTrue="1" operator="equal">
      <formula>"L"</formula>
    </cfRule>
    <cfRule type="cellIs" dxfId="328" priority="452" stopIfTrue="1" operator="equal">
      <formula>"K"</formula>
    </cfRule>
  </conditionalFormatting>
  <conditionalFormatting sqref="R29">
    <cfRule type="cellIs" dxfId="327" priority="462" stopIfTrue="1" operator="equal">
      <formula>"J"</formula>
    </cfRule>
    <cfRule type="cellIs" dxfId="326" priority="463" stopIfTrue="1" operator="equal">
      <formula>"L"</formula>
    </cfRule>
    <cfRule type="cellIs" dxfId="325" priority="464" stopIfTrue="1" operator="equal">
      <formula>"K"</formula>
    </cfRule>
  </conditionalFormatting>
  <conditionalFormatting sqref="R31">
    <cfRule type="cellIs" dxfId="324" priority="459" stopIfTrue="1" operator="equal">
      <formula>"J"</formula>
    </cfRule>
    <cfRule type="cellIs" dxfId="323" priority="460" stopIfTrue="1" operator="equal">
      <formula>"L"</formula>
    </cfRule>
    <cfRule type="cellIs" dxfId="322" priority="461" stopIfTrue="1" operator="equal">
      <formula>"K"</formula>
    </cfRule>
  </conditionalFormatting>
  <conditionalFormatting sqref="R35">
    <cfRule type="cellIs" dxfId="321" priority="456" stopIfTrue="1" operator="equal">
      <formula>"J"</formula>
    </cfRule>
    <cfRule type="cellIs" dxfId="320" priority="457" stopIfTrue="1" operator="equal">
      <formula>"L"</formula>
    </cfRule>
    <cfRule type="cellIs" dxfId="319" priority="458" stopIfTrue="1" operator="equal">
      <formula>"K"</formula>
    </cfRule>
  </conditionalFormatting>
  <conditionalFormatting sqref="R7">
    <cfRule type="expression" dxfId="318" priority="389">
      <formula>P7&gt;0</formula>
    </cfRule>
    <cfRule type="expression" dxfId="317" priority="390">
      <formula>P7&lt;0</formula>
    </cfRule>
    <cfRule type="cellIs" dxfId="316" priority="391" stopIfTrue="1" operator="equal">
      <formula>"J"</formula>
    </cfRule>
    <cfRule type="cellIs" dxfId="315" priority="392" stopIfTrue="1" operator="equal">
      <formula>"L"</formula>
    </cfRule>
    <cfRule type="cellIs" dxfId="314" priority="393" stopIfTrue="1" operator="equal">
      <formula>"K"</formula>
    </cfRule>
  </conditionalFormatting>
  <conditionalFormatting sqref="R10">
    <cfRule type="expression" dxfId="313" priority="384">
      <formula>P10&gt;0</formula>
    </cfRule>
    <cfRule type="expression" dxfId="312" priority="385">
      <formula>P10&lt;0</formula>
    </cfRule>
    <cfRule type="cellIs" dxfId="311" priority="386" stopIfTrue="1" operator="equal">
      <formula>"J"</formula>
    </cfRule>
    <cfRule type="cellIs" dxfId="310" priority="387" stopIfTrue="1" operator="equal">
      <formula>"L"</formula>
    </cfRule>
    <cfRule type="cellIs" dxfId="309" priority="388" stopIfTrue="1" operator="equal">
      <formula>"K"</formula>
    </cfRule>
  </conditionalFormatting>
  <conditionalFormatting sqref="R18">
    <cfRule type="expression" dxfId="308" priority="379">
      <formula>P18&gt;0</formula>
    </cfRule>
    <cfRule type="expression" dxfId="307" priority="380">
      <formula>P18&lt;0</formula>
    </cfRule>
    <cfRule type="cellIs" dxfId="306" priority="381" stopIfTrue="1" operator="equal">
      <formula>"J"</formula>
    </cfRule>
    <cfRule type="cellIs" dxfId="305" priority="382" stopIfTrue="1" operator="equal">
      <formula>"L"</formula>
    </cfRule>
    <cfRule type="cellIs" dxfId="304" priority="383" stopIfTrue="1" operator="equal">
      <formula>"K"</formula>
    </cfRule>
  </conditionalFormatting>
  <conditionalFormatting sqref="R22">
    <cfRule type="expression" dxfId="303" priority="374">
      <formula>P22&gt;0</formula>
    </cfRule>
    <cfRule type="expression" dxfId="302" priority="375">
      <formula>P22&lt;0</formula>
    </cfRule>
    <cfRule type="cellIs" dxfId="301" priority="376" stopIfTrue="1" operator="equal">
      <formula>"J"</formula>
    </cfRule>
    <cfRule type="cellIs" dxfId="300" priority="377" stopIfTrue="1" operator="equal">
      <formula>"L"</formula>
    </cfRule>
    <cfRule type="cellIs" dxfId="299" priority="378" stopIfTrue="1" operator="equal">
      <formula>"K"</formula>
    </cfRule>
  </conditionalFormatting>
  <conditionalFormatting sqref="H8">
    <cfRule type="cellIs" dxfId="298" priority="255" operator="lessThan">
      <formula>0</formula>
    </cfRule>
  </conditionalFormatting>
  <conditionalFormatting sqref="H28">
    <cfRule type="cellIs" dxfId="297" priority="253" operator="lessThan">
      <formula>0</formula>
    </cfRule>
  </conditionalFormatting>
  <conditionalFormatting sqref="P28">
    <cfRule type="cellIs" dxfId="296" priority="252" operator="lessThan">
      <formula>0</formula>
    </cfRule>
  </conditionalFormatting>
  <conditionalFormatting sqref="J13">
    <cfRule type="cellIs" dxfId="295" priority="140" stopIfTrue="1" operator="equal">
      <formula>"J"</formula>
    </cfRule>
    <cfRule type="cellIs" dxfId="294" priority="141" stopIfTrue="1" operator="equal">
      <formula>"L"</formula>
    </cfRule>
    <cfRule type="cellIs" dxfId="293" priority="142" stopIfTrue="1" operator="equal">
      <formula>"K"</formula>
    </cfRule>
  </conditionalFormatting>
  <conditionalFormatting sqref="H13 G14:H14">
    <cfRule type="cellIs" dxfId="292" priority="139" operator="lessThan">
      <formula>0</formula>
    </cfRule>
  </conditionalFormatting>
  <conditionalFormatting sqref="D13:E14">
    <cfRule type="cellIs" dxfId="291" priority="138" operator="lessThan">
      <formula>0</formula>
    </cfRule>
  </conditionalFormatting>
  <conditionalFormatting sqref="L13:M14">
    <cfRule type="cellIs" dxfId="290" priority="136" operator="lessThan">
      <formula>0</formula>
    </cfRule>
  </conditionalFormatting>
  <conditionalFormatting sqref="P13 O14:P14">
    <cfRule type="cellIs" dxfId="289" priority="137" operator="lessThan">
      <formula>0</formula>
    </cfRule>
  </conditionalFormatting>
  <conditionalFormatting sqref="R13">
    <cfRule type="cellIs" dxfId="288" priority="133" stopIfTrue="1" operator="equal">
      <formula>"J"</formula>
    </cfRule>
    <cfRule type="cellIs" dxfId="287" priority="134" stopIfTrue="1" operator="equal">
      <formula>"L"</formula>
    </cfRule>
    <cfRule type="cellIs" dxfId="286" priority="135" stopIfTrue="1" operator="equal">
      <formula>"K"</formula>
    </cfRule>
  </conditionalFormatting>
  <conditionalFormatting sqref="R14">
    <cfRule type="expression" dxfId="285" priority="123">
      <formula>P14&gt;0</formula>
    </cfRule>
    <cfRule type="expression" dxfId="284" priority="124">
      <formula>P14&lt;0</formula>
    </cfRule>
    <cfRule type="cellIs" dxfId="283" priority="125" stopIfTrue="1" operator="equal">
      <formula>"J"</formula>
    </cfRule>
    <cfRule type="cellIs" dxfId="282" priority="126" stopIfTrue="1" operator="equal">
      <formula>"L"</formula>
    </cfRule>
    <cfRule type="cellIs" dxfId="281" priority="127" stopIfTrue="1" operator="equal">
      <formula>"K"</formula>
    </cfRule>
  </conditionalFormatting>
  <conditionalFormatting sqref="J19">
    <cfRule type="cellIs" dxfId="280" priority="120" stopIfTrue="1" operator="equal">
      <formula>"J"</formula>
    </cfRule>
    <cfRule type="cellIs" dxfId="279" priority="121" stopIfTrue="1" operator="equal">
      <formula>"L"</formula>
    </cfRule>
    <cfRule type="cellIs" dxfId="278" priority="122" stopIfTrue="1" operator="equal">
      <formula>"K"</formula>
    </cfRule>
  </conditionalFormatting>
  <conditionalFormatting sqref="H19 G20:H20">
    <cfRule type="cellIs" dxfId="277" priority="119" operator="lessThan">
      <formula>0</formula>
    </cfRule>
  </conditionalFormatting>
  <conditionalFormatting sqref="D19:E20">
    <cfRule type="cellIs" dxfId="276" priority="118" operator="lessThan">
      <formula>0</formula>
    </cfRule>
  </conditionalFormatting>
  <conditionalFormatting sqref="L19:M20">
    <cfRule type="cellIs" dxfId="275" priority="116" operator="lessThan">
      <formula>0</formula>
    </cfRule>
  </conditionalFormatting>
  <conditionalFormatting sqref="P19 O20:P20">
    <cfRule type="cellIs" dxfId="274" priority="117" operator="lessThan">
      <formula>0</formula>
    </cfRule>
  </conditionalFormatting>
  <conditionalFormatting sqref="R19">
    <cfRule type="cellIs" dxfId="273" priority="113" stopIfTrue="1" operator="equal">
      <formula>"J"</formula>
    </cfRule>
    <cfRule type="cellIs" dxfId="272" priority="114" stopIfTrue="1" operator="equal">
      <formula>"L"</formula>
    </cfRule>
    <cfRule type="cellIs" dxfId="271" priority="115" stopIfTrue="1" operator="equal">
      <formula>"K"</formula>
    </cfRule>
  </conditionalFormatting>
  <conditionalFormatting sqref="R20">
    <cfRule type="expression" dxfId="270" priority="103">
      <formula>P20&gt;0</formula>
    </cfRule>
    <cfRule type="expression" dxfId="269" priority="104">
      <formula>P20&lt;0</formula>
    </cfRule>
    <cfRule type="cellIs" dxfId="268" priority="105" stopIfTrue="1" operator="equal">
      <formula>"J"</formula>
    </cfRule>
    <cfRule type="cellIs" dxfId="267" priority="106" stopIfTrue="1" operator="equal">
      <formula>"L"</formula>
    </cfRule>
    <cfRule type="cellIs" dxfId="266" priority="107" stopIfTrue="1" operator="equal">
      <formula>"K"</formula>
    </cfRule>
  </conditionalFormatting>
  <conditionalFormatting sqref="D33:E34">
    <cfRule type="cellIs" dxfId="265" priority="101" operator="lessThan">
      <formula>0</formula>
    </cfRule>
  </conditionalFormatting>
  <conditionalFormatting sqref="H33 G34:H34">
    <cfRule type="cellIs" dxfId="264" priority="102" operator="lessThan">
      <formula>0</formula>
    </cfRule>
  </conditionalFormatting>
  <conditionalFormatting sqref="J33">
    <cfRule type="cellIs" dxfId="263" priority="96" stopIfTrue="1" operator="equal">
      <formula>"J"</formula>
    </cfRule>
    <cfRule type="cellIs" dxfId="262" priority="97" stopIfTrue="1" operator="equal">
      <formula>"L"</formula>
    </cfRule>
    <cfRule type="cellIs" dxfId="261" priority="98" stopIfTrue="1" operator="equal">
      <formula>"K"</formula>
    </cfRule>
  </conditionalFormatting>
  <conditionalFormatting sqref="D39:E40">
    <cfRule type="cellIs" dxfId="260" priority="84" operator="lessThan">
      <formula>0</formula>
    </cfRule>
  </conditionalFormatting>
  <conditionalFormatting sqref="H39 G40:H40">
    <cfRule type="cellIs" dxfId="259" priority="85" operator="lessThan">
      <formula>0</formula>
    </cfRule>
  </conditionalFormatting>
  <conditionalFormatting sqref="J39">
    <cfRule type="cellIs" dxfId="258" priority="79" stopIfTrue="1" operator="equal">
      <formula>"J"</formula>
    </cfRule>
    <cfRule type="cellIs" dxfId="257" priority="80" stopIfTrue="1" operator="equal">
      <formula>"L"</formula>
    </cfRule>
    <cfRule type="cellIs" dxfId="256" priority="81" stopIfTrue="1" operator="equal">
      <formula>"K"</formula>
    </cfRule>
  </conditionalFormatting>
  <conditionalFormatting sqref="L33:M34">
    <cfRule type="cellIs" dxfId="255" priority="65" operator="lessThan">
      <formula>0</formula>
    </cfRule>
  </conditionalFormatting>
  <conditionalFormatting sqref="P33 O34:P34">
    <cfRule type="cellIs" dxfId="254" priority="66" operator="lessThan">
      <formula>0</formula>
    </cfRule>
  </conditionalFormatting>
  <conditionalFormatting sqref="R33">
    <cfRule type="cellIs" dxfId="253" priority="62" stopIfTrue="1" operator="equal">
      <formula>"J"</formula>
    </cfRule>
    <cfRule type="cellIs" dxfId="252" priority="63" stopIfTrue="1" operator="equal">
      <formula>"L"</formula>
    </cfRule>
    <cfRule type="cellIs" dxfId="251" priority="64" stopIfTrue="1" operator="equal">
      <formula>"K"</formula>
    </cfRule>
  </conditionalFormatting>
  <conditionalFormatting sqref="L39:M40">
    <cfRule type="cellIs" dxfId="250" priority="48" operator="lessThan">
      <formula>0</formula>
    </cfRule>
  </conditionalFormatting>
  <conditionalFormatting sqref="P39 O40:P40">
    <cfRule type="cellIs" dxfId="249" priority="49" operator="lessThan">
      <formula>0</formula>
    </cfRule>
  </conditionalFormatting>
  <conditionalFormatting sqref="R39">
    <cfRule type="cellIs" dxfId="248" priority="45" stopIfTrue="1" operator="equal">
      <formula>"J"</formula>
    </cfRule>
    <cfRule type="cellIs" dxfId="247" priority="46" stopIfTrue="1" operator="equal">
      <formula>"L"</formula>
    </cfRule>
    <cfRule type="cellIs" dxfId="246" priority="47" stopIfTrue="1" operator="equal">
      <formula>"K"</formula>
    </cfRule>
  </conditionalFormatting>
  <dataValidations xWindow="565" yWindow="530" count="12">
    <dataValidation type="decimal" allowBlank="1" showInputMessage="1" showErrorMessage="1" error="0-100% !" prompt="Intervalle (0-100%)" sqref="HJ65331 RF65331 ABB65331 AKX65331 AUT65331 BEP65331 BOL65331 BYH65331 CID65331 CRZ65331 DBV65331 DLR65331 DVN65331 EFJ65331 EPF65331 EZB65331 FIX65331 FST65331 GCP65331 GML65331 GWH65331 HGD65331 HPZ65331 HZV65331 IJR65331 ITN65331 JDJ65331 JNF65331 JXB65331 KGX65331 KQT65331 LAP65331 LKL65331 LUH65331 MED65331 MNZ65331 MXV65331 NHR65331 NRN65331 OBJ65331 OLF65331 OVB65331 PEX65331 POT65331 PYP65331 QIL65331 QSH65331 RCD65331 RLZ65331 RVV65331 SFR65331 SPN65331 SZJ65331 TJF65331 TTB65331 UCX65331 UMT65331 UWP65331 VGL65331 VQH65331 WAD65331 WJZ65331 WTV65331 HJ130867 RF130867 ABB130867 AKX130867 AUT130867 BEP130867 BOL130867 BYH130867 CID130867 CRZ130867 DBV130867 DLR130867 DVN130867 EFJ130867 EPF130867 EZB130867 FIX130867 FST130867 GCP130867 GML130867 GWH130867 HGD130867 HPZ130867 HZV130867 IJR130867 ITN130867 JDJ130867 JNF130867 JXB130867 KGX130867 KQT130867 LAP130867 LKL130867 LUH130867 MED130867 MNZ130867 MXV130867 NHR130867 NRN130867 OBJ130867 OLF130867 OVB130867 PEX130867 POT130867 PYP130867 QIL130867 QSH130867 RCD130867 RLZ130867 RVV130867 SFR130867 SPN130867 SZJ130867 TJF130867 TTB130867 UCX130867 UMT130867 UWP130867 VGL130867 VQH130867 WAD130867 WJZ130867 WTV130867 HJ196403 RF196403 ABB196403 AKX196403 AUT196403 BEP196403 BOL196403 BYH196403 CID196403 CRZ196403 DBV196403 DLR196403 DVN196403 EFJ196403 EPF196403 EZB196403 FIX196403 FST196403 GCP196403 GML196403 GWH196403 HGD196403 HPZ196403 HZV196403 IJR196403 ITN196403 JDJ196403 JNF196403 JXB196403 KGX196403 KQT196403 LAP196403 LKL196403 LUH196403 MED196403 MNZ196403 MXV196403 NHR196403 NRN196403 OBJ196403 OLF196403 OVB196403 PEX196403 POT196403 PYP196403 QIL196403 QSH196403 RCD196403 RLZ196403 RVV196403 SFR196403 SPN196403 SZJ196403 TJF196403 TTB196403 UCX196403 UMT196403 UWP196403 VGL196403 VQH196403 WAD196403 WJZ196403 WTV196403 HJ261939 RF261939 ABB261939 AKX261939 AUT261939 BEP261939 BOL261939 BYH261939 CID261939 CRZ261939 DBV261939 DLR261939 DVN261939 EFJ261939 EPF261939 EZB261939 FIX261939 FST261939 GCP261939 GML261939 GWH261939 HGD261939 HPZ261939 HZV261939 IJR261939 ITN261939 JDJ261939 JNF261939 JXB261939 KGX261939 KQT261939 LAP261939 LKL261939 LUH261939 MED261939 MNZ261939 MXV261939 NHR261939 NRN261939 OBJ261939 OLF261939 OVB261939 PEX261939 POT261939 PYP261939 QIL261939 QSH261939 RCD261939 RLZ261939 RVV261939 SFR261939 SPN261939 SZJ261939 TJF261939 TTB261939 UCX261939 UMT261939 UWP261939 VGL261939 VQH261939 WAD261939 WJZ261939 WTV261939 HJ327475 RF327475 ABB327475 AKX327475 AUT327475 BEP327475 BOL327475 BYH327475 CID327475 CRZ327475 DBV327475 DLR327475 DVN327475 EFJ327475 EPF327475 EZB327475 FIX327475 FST327475 GCP327475 GML327475 GWH327475 HGD327475 HPZ327475 HZV327475 IJR327475 ITN327475 JDJ327475 JNF327475 JXB327475 KGX327475 KQT327475 LAP327475 LKL327475 LUH327475 MED327475 MNZ327475 MXV327475 NHR327475 NRN327475 OBJ327475 OLF327475 OVB327475 PEX327475 POT327475 PYP327475 QIL327475 QSH327475 RCD327475 RLZ327475 RVV327475 SFR327475 SPN327475 SZJ327475 TJF327475 TTB327475 UCX327475 UMT327475 UWP327475 VGL327475 VQH327475 WAD327475 WJZ327475 WTV327475 HJ393011 RF393011 ABB393011 AKX393011 AUT393011 BEP393011 BOL393011 BYH393011 CID393011 CRZ393011 DBV393011 DLR393011 DVN393011 EFJ393011 EPF393011 EZB393011 FIX393011 FST393011 GCP393011 GML393011 GWH393011 HGD393011 HPZ393011 HZV393011 IJR393011 ITN393011 JDJ393011 JNF393011 JXB393011 KGX393011 KQT393011 LAP393011 LKL393011 LUH393011 MED393011 MNZ393011 MXV393011 NHR393011 NRN393011 OBJ393011 OLF393011 OVB393011 PEX393011 POT393011 PYP393011 QIL393011 QSH393011 RCD393011 RLZ393011 RVV393011 SFR393011 SPN393011 SZJ393011 TJF393011 TTB393011 UCX393011 UMT393011 UWP393011 VGL393011 VQH393011 WAD393011 WJZ393011 WTV393011 HJ458547 RF458547 ABB458547 AKX458547 AUT458547 BEP458547 BOL458547 BYH458547 CID458547 CRZ458547 DBV458547 DLR458547 DVN458547 EFJ458547 EPF458547 EZB458547 FIX458547 FST458547 GCP458547 GML458547 GWH458547 HGD458547 HPZ458547 HZV458547 IJR458547 ITN458547 JDJ458547 JNF458547 JXB458547 KGX458547 KQT458547 LAP458547 LKL458547 LUH458547 MED458547 MNZ458547 MXV458547 NHR458547 NRN458547 OBJ458547 OLF458547 OVB458547 PEX458547 POT458547 PYP458547 QIL458547 QSH458547 RCD458547 RLZ458547 RVV458547 SFR458547 SPN458547 SZJ458547 TJF458547 TTB458547 UCX458547 UMT458547 UWP458547 VGL458547 VQH458547 WAD458547 WJZ458547 WTV458547 HJ524083 RF524083 ABB524083 AKX524083 AUT524083 BEP524083 BOL524083 BYH524083 CID524083 CRZ524083 DBV524083 DLR524083 DVN524083 EFJ524083 EPF524083 EZB524083 FIX524083 FST524083 GCP524083 GML524083 GWH524083 HGD524083 HPZ524083 HZV524083 IJR524083 ITN524083 JDJ524083 JNF524083 JXB524083 KGX524083 KQT524083 LAP524083 LKL524083 LUH524083 MED524083 MNZ524083 MXV524083 NHR524083 NRN524083 OBJ524083 OLF524083 OVB524083 PEX524083 POT524083 PYP524083 QIL524083 QSH524083 RCD524083 RLZ524083 RVV524083 SFR524083 SPN524083 SZJ524083 TJF524083 TTB524083 UCX524083 UMT524083 UWP524083 VGL524083 VQH524083 WAD524083 WJZ524083 WTV524083 HJ589619 RF589619 ABB589619 AKX589619 AUT589619 BEP589619 BOL589619 BYH589619 CID589619 CRZ589619 DBV589619 DLR589619 DVN589619 EFJ589619 EPF589619 EZB589619 FIX589619 FST589619 GCP589619 GML589619 GWH589619 HGD589619 HPZ589619 HZV589619 IJR589619 ITN589619 JDJ589619 JNF589619 JXB589619 KGX589619 KQT589619 LAP589619 LKL589619 LUH589619 MED589619 MNZ589619 MXV589619 NHR589619 NRN589619 OBJ589619 OLF589619 OVB589619 PEX589619 POT589619 PYP589619 QIL589619 QSH589619 RCD589619 RLZ589619 RVV589619 SFR589619 SPN589619 SZJ589619 TJF589619 TTB589619 UCX589619 UMT589619 UWP589619 VGL589619 VQH589619 WAD589619 WJZ589619 WTV589619 HJ655155 RF655155 ABB655155 AKX655155 AUT655155 BEP655155 BOL655155 BYH655155 CID655155 CRZ655155 DBV655155 DLR655155 DVN655155 EFJ655155 EPF655155 EZB655155 FIX655155 FST655155 GCP655155 GML655155 GWH655155 HGD655155 HPZ655155 HZV655155 IJR655155 ITN655155 JDJ655155 JNF655155 JXB655155 KGX655155 KQT655155 LAP655155 LKL655155 LUH655155 MED655155 MNZ655155 MXV655155 NHR655155 NRN655155 OBJ655155 OLF655155 OVB655155 PEX655155 POT655155 PYP655155 QIL655155 QSH655155 RCD655155 RLZ655155 RVV655155 SFR655155 SPN655155 SZJ655155 TJF655155 TTB655155 UCX655155 UMT655155 UWP655155 VGL655155 VQH655155 WAD655155 WJZ655155 WTV655155 HJ720691 RF720691 ABB720691 AKX720691 AUT720691 BEP720691 BOL720691 BYH720691 CID720691 CRZ720691 DBV720691 DLR720691 DVN720691 EFJ720691 EPF720691 EZB720691 FIX720691 FST720691 GCP720691 GML720691 GWH720691 HGD720691 HPZ720691 HZV720691 IJR720691 ITN720691 JDJ720691 JNF720691 JXB720691 KGX720691 KQT720691 LAP720691 LKL720691 LUH720691 MED720691 MNZ720691 MXV720691 NHR720691 NRN720691 OBJ720691 OLF720691 OVB720691 PEX720691 POT720691 PYP720691 QIL720691 QSH720691 RCD720691 RLZ720691 RVV720691 SFR720691 SPN720691 SZJ720691 TJF720691 TTB720691 UCX720691 UMT720691 UWP720691 VGL720691 VQH720691 WAD720691 WJZ720691 WTV720691 HJ786227 RF786227 ABB786227 AKX786227 AUT786227 BEP786227 BOL786227 BYH786227 CID786227 CRZ786227 DBV786227 DLR786227 DVN786227 EFJ786227 EPF786227 EZB786227 FIX786227 FST786227 GCP786227 GML786227 GWH786227 HGD786227 HPZ786227 HZV786227 IJR786227 ITN786227 JDJ786227 JNF786227 JXB786227 KGX786227 KQT786227 LAP786227 LKL786227 LUH786227 MED786227 MNZ786227 MXV786227 NHR786227 NRN786227 OBJ786227 OLF786227 OVB786227 PEX786227 POT786227 PYP786227 QIL786227 QSH786227 RCD786227 RLZ786227 RVV786227 SFR786227 SPN786227 SZJ786227 TJF786227 TTB786227 UCX786227 UMT786227 UWP786227 VGL786227 VQH786227 WAD786227 WJZ786227 WTV786227 HJ851763 RF851763 ABB851763 AKX851763 AUT851763 BEP851763 BOL851763 BYH851763 CID851763 CRZ851763 DBV851763 DLR851763 DVN851763 EFJ851763 EPF851763 EZB851763 FIX851763 FST851763 GCP851763 GML851763 GWH851763 HGD851763 HPZ851763 HZV851763 IJR851763 ITN851763 JDJ851763 JNF851763 JXB851763 KGX851763 KQT851763 LAP851763 LKL851763 LUH851763 MED851763 MNZ851763 MXV851763 NHR851763 NRN851763 OBJ851763 OLF851763 OVB851763 PEX851763 POT851763 PYP851763 QIL851763 QSH851763 RCD851763 RLZ851763 RVV851763 SFR851763 SPN851763 SZJ851763 TJF851763 TTB851763 UCX851763 UMT851763 UWP851763 VGL851763 VQH851763 WAD851763 WJZ851763 WTV851763 HJ917299 RF917299 ABB917299 AKX917299 AUT917299 BEP917299 BOL917299 BYH917299 CID917299 CRZ917299 DBV917299 DLR917299 DVN917299 EFJ917299 EPF917299 EZB917299 FIX917299 FST917299 GCP917299 GML917299 GWH917299 HGD917299 HPZ917299 HZV917299 IJR917299 ITN917299 JDJ917299 JNF917299 JXB917299 KGX917299 KQT917299 LAP917299 LKL917299 LUH917299 MED917299 MNZ917299 MXV917299 NHR917299 NRN917299 OBJ917299 OLF917299 OVB917299 PEX917299 POT917299 PYP917299 QIL917299 QSH917299 RCD917299 RLZ917299 RVV917299 SFR917299 SPN917299 SZJ917299 TJF917299 TTB917299 UCX917299 UMT917299 UWP917299 VGL917299 VQH917299 WAD917299 WJZ917299 WTV917299 HJ982835 RF982835 ABB982835 AKX982835 AUT982835 BEP982835 BOL982835 BYH982835 CID982835 CRZ982835 DBV982835 DLR982835 DVN982835 EFJ982835 EPF982835 EZB982835 FIX982835 FST982835 GCP982835 GML982835 GWH982835 HGD982835 HPZ982835 HZV982835 IJR982835 ITN982835 JDJ982835 JNF982835 JXB982835 KGX982835 KQT982835 LAP982835 LKL982835 LUH982835 MED982835 MNZ982835 MXV982835 NHR982835 NRN982835 OBJ982835 OLF982835 OVB982835 PEX982835 POT982835 PYP982835 QIL982835 QSH982835 RCD982835 RLZ982835 RVV982835 SFR982835 SPN982835 SZJ982835 TJF982835 TTB982835 UCX982835 UMT982835 UWP982835 VGL982835 VQH982835 WAD982835 WJZ982835 WTV982835">
      <formula1>0</formula1>
      <formula2>1</formula2>
    </dataValidation>
    <dataValidation type="decimal" operator="greaterThanOrEqual" allowBlank="1" showInputMessage="1" showErrorMessage="1" error="&gt; 0 !" prompt="k€ (milliers d'Euros)" sqref="G851837:G851843 HN851837:HN851843 RJ851837:RJ851843 ABF851837:ABF851843 ALB851837:ALB851843 AUX851837:AUX851843 BET851837:BET851843 BOP851837:BOP851843 BYL851837:BYL851843 CIH851837:CIH851843 CSD851837:CSD851843 DBZ851837:DBZ851843 DLV851837:DLV851843 DVR851837:DVR851843 EFN851837:EFN851843 EPJ851837:EPJ851843 EZF851837:EZF851843 FJB851837:FJB851843 FSX851837:FSX851843 GCT851837:GCT851843 GMP851837:GMP851843 GWL851837:GWL851843 HGH851837:HGH851843 HQD851837:HQD851843 HZZ851837:HZZ851843 IJV851837:IJV851843 ITR851837:ITR851843 JDN851837:JDN851843 JNJ851837:JNJ851843 JXF851837:JXF851843 KHB851837:KHB851843 KQX851837:KQX851843 LAT851837:LAT851843 LKP851837:LKP851843 LUL851837:LUL851843 MEH851837:MEH851843 MOD851837:MOD851843 MXZ851837:MXZ851843 NHV851837:NHV851843 NRR851837:NRR851843 OBN851837:OBN851843 OLJ851837:OLJ851843 OVF851837:OVF851843 PFB851837:PFB851843 POX851837:POX851843 PYT851837:PYT851843 QIP851837:QIP851843 QSL851837:QSL851843 RCH851837:RCH851843 RMD851837:RMD851843 RVZ851837:RVZ851843 SFV851837:SFV851843 SPR851837:SPR851843 SZN851837:SZN851843 TJJ851837:TJJ851843 TTF851837:TTF851843 UDB851837:UDB851843 UMX851837:UMX851843 UWT851837:UWT851843 VGP851837:VGP851843 VQL851837:VQL851843 WAH851837:WAH851843 WKD851837:WKD851843 WTZ851837:WTZ851843 HJ65388:HJ65392 RF65388:RF65392 ABB65388:ABB65392 AKX65388:AKX65392 AUT65388:AUT65392 BEP65388:BEP65392 BOL65388:BOL65392 BYH65388:BYH65392 CID65388:CID65392 CRZ65388:CRZ65392 DBV65388:DBV65392 DLR65388:DLR65392 DVN65388:DVN65392 EFJ65388:EFJ65392 EPF65388:EPF65392 EZB65388:EZB65392 FIX65388:FIX65392 FST65388:FST65392 GCP65388:GCP65392 GML65388:GML65392 GWH65388:GWH65392 HGD65388:HGD65392 HPZ65388:HPZ65392 HZV65388:HZV65392 IJR65388:IJR65392 ITN65388:ITN65392 JDJ65388:JDJ65392 JNF65388:JNF65392 JXB65388:JXB65392 KGX65388:KGX65392 KQT65388:KQT65392 LAP65388:LAP65392 LKL65388:LKL65392 LUH65388:LUH65392 MED65388:MED65392 MNZ65388:MNZ65392 MXV65388:MXV65392 NHR65388:NHR65392 NRN65388:NRN65392 OBJ65388:OBJ65392 OLF65388:OLF65392 OVB65388:OVB65392 PEX65388:PEX65392 POT65388:POT65392 PYP65388:PYP65392 QIL65388:QIL65392 QSH65388:QSH65392 RCD65388:RCD65392 RLZ65388:RLZ65392 RVV65388:RVV65392 SFR65388:SFR65392 SPN65388:SPN65392 SZJ65388:SZJ65392 TJF65388:TJF65392 TTB65388:TTB65392 UCX65388:UCX65392 UMT65388:UMT65392 UWP65388:UWP65392 VGL65388:VGL65392 VQH65388:VQH65392 WAD65388:WAD65392 WJZ65388:WJZ65392 WTV65388:WTV65392 HJ130924:HJ130928 RF130924:RF130928 ABB130924:ABB130928 AKX130924:AKX130928 AUT130924:AUT130928 BEP130924:BEP130928 BOL130924:BOL130928 BYH130924:BYH130928 CID130924:CID130928 CRZ130924:CRZ130928 DBV130924:DBV130928 DLR130924:DLR130928 DVN130924:DVN130928 EFJ130924:EFJ130928 EPF130924:EPF130928 EZB130924:EZB130928 FIX130924:FIX130928 FST130924:FST130928 GCP130924:GCP130928 GML130924:GML130928 GWH130924:GWH130928 HGD130924:HGD130928 HPZ130924:HPZ130928 HZV130924:HZV130928 IJR130924:IJR130928 ITN130924:ITN130928 JDJ130924:JDJ130928 JNF130924:JNF130928 JXB130924:JXB130928 KGX130924:KGX130928 KQT130924:KQT130928 LAP130924:LAP130928 LKL130924:LKL130928 LUH130924:LUH130928 MED130924:MED130928 MNZ130924:MNZ130928 MXV130924:MXV130928 NHR130924:NHR130928 NRN130924:NRN130928 OBJ130924:OBJ130928 OLF130924:OLF130928 OVB130924:OVB130928 PEX130924:PEX130928 POT130924:POT130928 PYP130924:PYP130928 QIL130924:QIL130928 QSH130924:QSH130928 RCD130924:RCD130928 RLZ130924:RLZ130928 RVV130924:RVV130928 SFR130924:SFR130928 SPN130924:SPN130928 SZJ130924:SZJ130928 TJF130924:TJF130928 TTB130924:TTB130928 UCX130924:UCX130928 UMT130924:UMT130928 UWP130924:UWP130928 VGL130924:VGL130928 VQH130924:VQH130928 WAD130924:WAD130928 WJZ130924:WJZ130928 WTV130924:WTV130928 HJ196460:HJ196464 RF196460:RF196464 ABB196460:ABB196464 AKX196460:AKX196464 AUT196460:AUT196464 BEP196460:BEP196464 BOL196460:BOL196464 BYH196460:BYH196464 CID196460:CID196464 CRZ196460:CRZ196464 DBV196460:DBV196464 DLR196460:DLR196464 DVN196460:DVN196464 EFJ196460:EFJ196464 EPF196460:EPF196464 EZB196460:EZB196464 FIX196460:FIX196464 FST196460:FST196464 GCP196460:GCP196464 GML196460:GML196464 GWH196460:GWH196464 HGD196460:HGD196464 HPZ196460:HPZ196464 HZV196460:HZV196464 IJR196460:IJR196464 ITN196460:ITN196464 JDJ196460:JDJ196464 JNF196460:JNF196464 JXB196460:JXB196464 KGX196460:KGX196464 KQT196460:KQT196464 LAP196460:LAP196464 LKL196460:LKL196464 LUH196460:LUH196464 MED196460:MED196464 MNZ196460:MNZ196464 MXV196460:MXV196464 NHR196460:NHR196464 NRN196460:NRN196464 OBJ196460:OBJ196464 OLF196460:OLF196464 OVB196460:OVB196464 PEX196460:PEX196464 POT196460:POT196464 PYP196460:PYP196464 QIL196460:QIL196464 QSH196460:QSH196464 RCD196460:RCD196464 RLZ196460:RLZ196464 RVV196460:RVV196464 SFR196460:SFR196464 SPN196460:SPN196464 SZJ196460:SZJ196464 TJF196460:TJF196464 TTB196460:TTB196464 UCX196460:UCX196464 UMT196460:UMT196464 UWP196460:UWP196464 VGL196460:VGL196464 VQH196460:VQH196464 WAD196460:WAD196464 WJZ196460:WJZ196464 WTV196460:WTV196464 HJ261996:HJ262000 RF261996:RF262000 ABB261996:ABB262000 AKX261996:AKX262000 AUT261996:AUT262000 BEP261996:BEP262000 BOL261996:BOL262000 BYH261996:BYH262000 CID261996:CID262000 CRZ261996:CRZ262000 DBV261996:DBV262000 DLR261996:DLR262000 DVN261996:DVN262000 EFJ261996:EFJ262000 EPF261996:EPF262000 EZB261996:EZB262000 FIX261996:FIX262000 FST261996:FST262000 GCP261996:GCP262000 GML261996:GML262000 GWH261996:GWH262000 HGD261996:HGD262000 HPZ261996:HPZ262000 HZV261996:HZV262000 IJR261996:IJR262000 ITN261996:ITN262000 JDJ261996:JDJ262000 JNF261996:JNF262000 JXB261996:JXB262000 KGX261996:KGX262000 KQT261996:KQT262000 LAP261996:LAP262000 LKL261996:LKL262000 LUH261996:LUH262000 MED261996:MED262000 MNZ261996:MNZ262000 MXV261996:MXV262000 NHR261996:NHR262000 NRN261996:NRN262000 OBJ261996:OBJ262000 OLF261996:OLF262000 OVB261996:OVB262000 PEX261996:PEX262000 POT261996:POT262000 PYP261996:PYP262000 QIL261996:QIL262000 QSH261996:QSH262000 RCD261996:RCD262000 RLZ261996:RLZ262000 RVV261996:RVV262000 SFR261996:SFR262000 SPN261996:SPN262000 SZJ261996:SZJ262000 TJF261996:TJF262000 TTB261996:TTB262000 UCX261996:UCX262000 UMT261996:UMT262000 UWP261996:UWP262000 VGL261996:VGL262000 VQH261996:VQH262000 WAD261996:WAD262000 WJZ261996:WJZ262000 WTV261996:WTV262000 HJ327532:HJ327536 RF327532:RF327536 ABB327532:ABB327536 AKX327532:AKX327536 AUT327532:AUT327536 BEP327532:BEP327536 BOL327532:BOL327536 BYH327532:BYH327536 CID327532:CID327536 CRZ327532:CRZ327536 DBV327532:DBV327536 DLR327532:DLR327536 DVN327532:DVN327536 EFJ327532:EFJ327536 EPF327532:EPF327536 EZB327532:EZB327536 FIX327532:FIX327536 FST327532:FST327536 GCP327532:GCP327536 GML327532:GML327536 GWH327532:GWH327536 HGD327532:HGD327536 HPZ327532:HPZ327536 HZV327532:HZV327536 IJR327532:IJR327536 ITN327532:ITN327536 JDJ327532:JDJ327536 JNF327532:JNF327536 JXB327532:JXB327536 KGX327532:KGX327536 KQT327532:KQT327536 LAP327532:LAP327536 LKL327532:LKL327536 LUH327532:LUH327536 MED327532:MED327536 MNZ327532:MNZ327536 MXV327532:MXV327536 NHR327532:NHR327536 NRN327532:NRN327536 OBJ327532:OBJ327536 OLF327532:OLF327536 OVB327532:OVB327536 PEX327532:PEX327536 POT327532:POT327536 PYP327532:PYP327536 QIL327532:QIL327536 QSH327532:QSH327536 RCD327532:RCD327536 RLZ327532:RLZ327536 RVV327532:RVV327536 SFR327532:SFR327536 SPN327532:SPN327536 SZJ327532:SZJ327536 TJF327532:TJF327536 TTB327532:TTB327536 UCX327532:UCX327536 UMT327532:UMT327536 UWP327532:UWP327536 VGL327532:VGL327536 VQH327532:VQH327536 WAD327532:WAD327536 WJZ327532:WJZ327536 WTV327532:WTV327536 HJ393068:HJ393072 RF393068:RF393072 ABB393068:ABB393072 AKX393068:AKX393072 AUT393068:AUT393072 BEP393068:BEP393072 BOL393068:BOL393072 BYH393068:BYH393072 CID393068:CID393072 CRZ393068:CRZ393072 DBV393068:DBV393072 DLR393068:DLR393072 DVN393068:DVN393072 EFJ393068:EFJ393072 EPF393068:EPF393072 EZB393068:EZB393072 FIX393068:FIX393072 FST393068:FST393072 GCP393068:GCP393072 GML393068:GML393072 GWH393068:GWH393072 HGD393068:HGD393072 HPZ393068:HPZ393072 HZV393068:HZV393072 IJR393068:IJR393072 ITN393068:ITN393072 JDJ393068:JDJ393072 JNF393068:JNF393072 JXB393068:JXB393072 KGX393068:KGX393072 KQT393068:KQT393072 LAP393068:LAP393072 LKL393068:LKL393072 LUH393068:LUH393072 MED393068:MED393072 MNZ393068:MNZ393072 MXV393068:MXV393072 NHR393068:NHR393072 NRN393068:NRN393072 OBJ393068:OBJ393072 OLF393068:OLF393072 OVB393068:OVB393072 PEX393068:PEX393072 POT393068:POT393072 PYP393068:PYP393072 QIL393068:QIL393072 QSH393068:QSH393072 RCD393068:RCD393072 RLZ393068:RLZ393072 RVV393068:RVV393072 SFR393068:SFR393072 SPN393068:SPN393072 SZJ393068:SZJ393072 TJF393068:TJF393072 TTB393068:TTB393072 UCX393068:UCX393072 UMT393068:UMT393072 UWP393068:UWP393072 VGL393068:VGL393072 VQH393068:VQH393072 WAD393068:WAD393072 WJZ393068:WJZ393072 WTV393068:WTV393072 HJ458604:HJ458608 RF458604:RF458608 ABB458604:ABB458608 AKX458604:AKX458608 AUT458604:AUT458608 BEP458604:BEP458608 BOL458604:BOL458608 BYH458604:BYH458608 CID458604:CID458608 CRZ458604:CRZ458608 DBV458604:DBV458608 DLR458604:DLR458608 DVN458604:DVN458608 EFJ458604:EFJ458608 EPF458604:EPF458608 EZB458604:EZB458608 FIX458604:FIX458608 FST458604:FST458608 GCP458604:GCP458608 GML458604:GML458608 GWH458604:GWH458608 HGD458604:HGD458608 HPZ458604:HPZ458608 HZV458604:HZV458608 IJR458604:IJR458608 ITN458604:ITN458608 JDJ458604:JDJ458608 JNF458604:JNF458608 JXB458604:JXB458608 KGX458604:KGX458608 KQT458604:KQT458608 LAP458604:LAP458608 LKL458604:LKL458608 LUH458604:LUH458608 MED458604:MED458608 MNZ458604:MNZ458608 MXV458604:MXV458608 NHR458604:NHR458608 NRN458604:NRN458608 OBJ458604:OBJ458608 OLF458604:OLF458608 OVB458604:OVB458608 PEX458604:PEX458608 POT458604:POT458608 PYP458604:PYP458608 QIL458604:QIL458608 QSH458604:QSH458608 RCD458604:RCD458608 RLZ458604:RLZ458608 RVV458604:RVV458608 SFR458604:SFR458608 SPN458604:SPN458608 SZJ458604:SZJ458608 TJF458604:TJF458608 TTB458604:TTB458608 UCX458604:UCX458608 UMT458604:UMT458608 UWP458604:UWP458608 VGL458604:VGL458608 VQH458604:VQH458608 WAD458604:WAD458608 WJZ458604:WJZ458608 WTV458604:WTV458608 HJ524140:HJ524144 RF524140:RF524144 ABB524140:ABB524144 AKX524140:AKX524144 AUT524140:AUT524144 BEP524140:BEP524144 BOL524140:BOL524144 BYH524140:BYH524144 CID524140:CID524144 CRZ524140:CRZ524144 DBV524140:DBV524144 DLR524140:DLR524144 DVN524140:DVN524144 EFJ524140:EFJ524144 EPF524140:EPF524144 EZB524140:EZB524144 FIX524140:FIX524144 FST524140:FST524144 GCP524140:GCP524144 GML524140:GML524144 GWH524140:GWH524144 HGD524140:HGD524144 HPZ524140:HPZ524144 HZV524140:HZV524144 IJR524140:IJR524144 ITN524140:ITN524144 JDJ524140:JDJ524144 JNF524140:JNF524144 JXB524140:JXB524144 KGX524140:KGX524144 KQT524140:KQT524144 LAP524140:LAP524144 LKL524140:LKL524144 LUH524140:LUH524144 MED524140:MED524144 MNZ524140:MNZ524144 MXV524140:MXV524144 NHR524140:NHR524144 NRN524140:NRN524144 OBJ524140:OBJ524144 OLF524140:OLF524144 OVB524140:OVB524144 PEX524140:PEX524144 POT524140:POT524144 PYP524140:PYP524144 QIL524140:QIL524144 QSH524140:QSH524144 RCD524140:RCD524144 RLZ524140:RLZ524144 RVV524140:RVV524144 SFR524140:SFR524144 SPN524140:SPN524144 SZJ524140:SZJ524144 TJF524140:TJF524144 TTB524140:TTB524144 UCX524140:UCX524144 UMT524140:UMT524144 UWP524140:UWP524144 VGL524140:VGL524144 VQH524140:VQH524144 WAD524140:WAD524144 WJZ524140:WJZ524144 WTV524140:WTV524144 HJ589676:HJ589680 RF589676:RF589680 ABB589676:ABB589680 AKX589676:AKX589680 AUT589676:AUT589680 BEP589676:BEP589680 BOL589676:BOL589680 BYH589676:BYH589680 CID589676:CID589680 CRZ589676:CRZ589680 DBV589676:DBV589680 DLR589676:DLR589680 DVN589676:DVN589680 EFJ589676:EFJ589680 EPF589676:EPF589680 EZB589676:EZB589680 FIX589676:FIX589680 FST589676:FST589680 GCP589676:GCP589680 GML589676:GML589680 GWH589676:GWH589680 HGD589676:HGD589680 HPZ589676:HPZ589680 HZV589676:HZV589680 IJR589676:IJR589680 ITN589676:ITN589680 JDJ589676:JDJ589680 JNF589676:JNF589680 JXB589676:JXB589680 KGX589676:KGX589680 KQT589676:KQT589680 LAP589676:LAP589680 LKL589676:LKL589680 LUH589676:LUH589680 MED589676:MED589680 MNZ589676:MNZ589680 MXV589676:MXV589680 NHR589676:NHR589680 NRN589676:NRN589680 OBJ589676:OBJ589680 OLF589676:OLF589680 OVB589676:OVB589680 PEX589676:PEX589680 POT589676:POT589680 PYP589676:PYP589680 QIL589676:QIL589680 QSH589676:QSH589680 RCD589676:RCD589680 RLZ589676:RLZ589680 RVV589676:RVV589680 SFR589676:SFR589680 SPN589676:SPN589680 SZJ589676:SZJ589680 TJF589676:TJF589680 TTB589676:TTB589680 UCX589676:UCX589680 UMT589676:UMT589680 UWP589676:UWP589680 VGL589676:VGL589680 VQH589676:VQH589680 WAD589676:WAD589680 WJZ589676:WJZ589680 WTV589676:WTV589680 HJ655212:HJ655216 RF655212:RF655216 ABB655212:ABB655216 AKX655212:AKX655216 AUT655212:AUT655216 BEP655212:BEP655216 BOL655212:BOL655216 BYH655212:BYH655216 CID655212:CID655216 CRZ655212:CRZ655216 DBV655212:DBV655216 DLR655212:DLR655216 DVN655212:DVN655216 EFJ655212:EFJ655216 EPF655212:EPF655216 EZB655212:EZB655216 FIX655212:FIX655216 FST655212:FST655216 GCP655212:GCP655216 GML655212:GML655216 GWH655212:GWH655216 HGD655212:HGD655216 HPZ655212:HPZ655216 HZV655212:HZV655216 IJR655212:IJR655216 ITN655212:ITN655216 JDJ655212:JDJ655216 JNF655212:JNF655216 JXB655212:JXB655216 KGX655212:KGX655216 KQT655212:KQT655216 LAP655212:LAP655216 LKL655212:LKL655216 LUH655212:LUH655216 MED655212:MED655216 MNZ655212:MNZ655216 MXV655212:MXV655216 NHR655212:NHR655216 NRN655212:NRN655216 OBJ655212:OBJ655216 OLF655212:OLF655216 OVB655212:OVB655216 PEX655212:PEX655216 POT655212:POT655216 PYP655212:PYP655216 QIL655212:QIL655216 QSH655212:QSH655216 RCD655212:RCD655216 RLZ655212:RLZ655216 RVV655212:RVV655216 SFR655212:SFR655216 SPN655212:SPN655216 SZJ655212:SZJ655216 TJF655212:TJF655216 TTB655212:TTB655216 UCX655212:UCX655216 UMT655212:UMT655216 UWP655212:UWP655216 VGL655212:VGL655216 VQH655212:VQH655216 WAD655212:WAD655216 WJZ655212:WJZ655216 WTV655212:WTV655216 HJ720748:HJ720752 RF720748:RF720752 ABB720748:ABB720752 AKX720748:AKX720752 AUT720748:AUT720752 BEP720748:BEP720752 BOL720748:BOL720752 BYH720748:BYH720752 CID720748:CID720752 CRZ720748:CRZ720752 DBV720748:DBV720752 DLR720748:DLR720752 DVN720748:DVN720752 EFJ720748:EFJ720752 EPF720748:EPF720752 EZB720748:EZB720752 FIX720748:FIX720752 FST720748:FST720752 GCP720748:GCP720752 GML720748:GML720752 GWH720748:GWH720752 HGD720748:HGD720752 HPZ720748:HPZ720752 HZV720748:HZV720752 IJR720748:IJR720752 ITN720748:ITN720752 JDJ720748:JDJ720752 JNF720748:JNF720752 JXB720748:JXB720752 KGX720748:KGX720752 KQT720748:KQT720752 LAP720748:LAP720752 LKL720748:LKL720752 LUH720748:LUH720752 MED720748:MED720752 MNZ720748:MNZ720752 MXV720748:MXV720752 NHR720748:NHR720752 NRN720748:NRN720752 OBJ720748:OBJ720752 OLF720748:OLF720752 OVB720748:OVB720752 PEX720748:PEX720752 POT720748:POT720752 PYP720748:PYP720752 QIL720748:QIL720752 QSH720748:QSH720752 RCD720748:RCD720752 RLZ720748:RLZ720752 RVV720748:RVV720752 SFR720748:SFR720752 SPN720748:SPN720752 SZJ720748:SZJ720752 TJF720748:TJF720752 TTB720748:TTB720752 UCX720748:UCX720752 UMT720748:UMT720752 UWP720748:UWP720752 VGL720748:VGL720752 VQH720748:VQH720752 WAD720748:WAD720752 WJZ720748:WJZ720752 WTV720748:WTV720752 HJ786284:HJ786288 RF786284:RF786288 ABB786284:ABB786288 AKX786284:AKX786288 AUT786284:AUT786288 BEP786284:BEP786288 BOL786284:BOL786288 BYH786284:BYH786288 CID786284:CID786288 CRZ786284:CRZ786288 DBV786284:DBV786288 DLR786284:DLR786288 DVN786284:DVN786288 EFJ786284:EFJ786288 EPF786284:EPF786288 EZB786284:EZB786288 FIX786284:FIX786288 FST786284:FST786288 GCP786284:GCP786288 GML786284:GML786288 GWH786284:GWH786288 HGD786284:HGD786288 HPZ786284:HPZ786288 HZV786284:HZV786288 IJR786284:IJR786288 ITN786284:ITN786288 JDJ786284:JDJ786288 JNF786284:JNF786288 JXB786284:JXB786288 KGX786284:KGX786288 KQT786284:KQT786288 LAP786284:LAP786288 LKL786284:LKL786288 LUH786284:LUH786288 MED786284:MED786288 MNZ786284:MNZ786288 MXV786284:MXV786288 NHR786284:NHR786288 NRN786284:NRN786288 OBJ786284:OBJ786288 OLF786284:OLF786288 OVB786284:OVB786288 PEX786284:PEX786288 POT786284:POT786288 PYP786284:PYP786288 QIL786284:QIL786288 QSH786284:QSH786288 RCD786284:RCD786288 RLZ786284:RLZ786288 RVV786284:RVV786288 SFR786284:SFR786288 SPN786284:SPN786288 SZJ786284:SZJ786288 TJF786284:TJF786288 TTB786284:TTB786288 UCX786284:UCX786288 UMT786284:UMT786288 UWP786284:UWP786288 VGL786284:VGL786288 VQH786284:VQH786288 WAD786284:WAD786288 WJZ786284:WJZ786288 WTV786284:WTV786288 HJ851820:HJ851824 RF851820:RF851824 ABB851820:ABB851824 AKX851820:AKX851824 AUT851820:AUT851824 BEP851820:BEP851824 BOL851820:BOL851824 BYH851820:BYH851824 CID851820:CID851824 CRZ851820:CRZ851824 DBV851820:DBV851824 DLR851820:DLR851824 DVN851820:DVN851824 EFJ851820:EFJ851824 EPF851820:EPF851824 EZB851820:EZB851824 FIX851820:FIX851824 FST851820:FST851824 GCP851820:GCP851824 GML851820:GML851824 GWH851820:GWH851824 HGD851820:HGD851824 HPZ851820:HPZ851824 HZV851820:HZV851824 IJR851820:IJR851824 ITN851820:ITN851824 JDJ851820:JDJ851824 JNF851820:JNF851824 JXB851820:JXB851824 KGX851820:KGX851824 KQT851820:KQT851824 LAP851820:LAP851824 LKL851820:LKL851824 LUH851820:LUH851824 MED851820:MED851824 MNZ851820:MNZ851824 MXV851820:MXV851824 NHR851820:NHR851824 NRN851820:NRN851824 OBJ851820:OBJ851824 OLF851820:OLF851824 OVB851820:OVB851824 PEX851820:PEX851824 POT851820:POT851824 PYP851820:PYP851824 QIL851820:QIL851824 QSH851820:QSH851824 RCD851820:RCD851824 RLZ851820:RLZ851824 RVV851820:RVV851824 SFR851820:SFR851824 SPN851820:SPN851824 SZJ851820:SZJ851824 TJF851820:TJF851824 TTB851820:TTB851824 UCX851820:UCX851824 UMT851820:UMT851824 UWP851820:UWP851824 VGL851820:VGL851824 VQH851820:VQH851824 WAD851820:WAD851824 WJZ851820:WJZ851824 WTV851820:WTV851824 HJ917356:HJ917360 RF917356:RF917360 ABB917356:ABB917360 AKX917356:AKX917360 AUT917356:AUT917360 BEP917356:BEP917360 BOL917356:BOL917360 BYH917356:BYH917360 CID917356:CID917360 CRZ917356:CRZ917360 DBV917356:DBV917360 DLR917356:DLR917360 DVN917356:DVN917360 EFJ917356:EFJ917360 EPF917356:EPF917360 EZB917356:EZB917360 FIX917356:FIX917360 FST917356:FST917360 GCP917356:GCP917360 GML917356:GML917360 GWH917356:GWH917360 HGD917356:HGD917360 HPZ917356:HPZ917360 HZV917356:HZV917360 IJR917356:IJR917360 ITN917356:ITN917360 JDJ917356:JDJ917360 JNF917356:JNF917360 JXB917356:JXB917360 KGX917356:KGX917360 KQT917356:KQT917360 LAP917356:LAP917360 LKL917356:LKL917360 LUH917356:LUH917360 MED917356:MED917360 MNZ917356:MNZ917360 MXV917356:MXV917360 NHR917356:NHR917360 NRN917356:NRN917360 OBJ917356:OBJ917360 OLF917356:OLF917360 OVB917356:OVB917360 PEX917356:PEX917360 POT917356:POT917360 PYP917356:PYP917360 QIL917356:QIL917360 QSH917356:QSH917360 RCD917356:RCD917360 RLZ917356:RLZ917360 RVV917356:RVV917360 SFR917356:SFR917360 SPN917356:SPN917360 SZJ917356:SZJ917360 TJF917356:TJF917360 TTB917356:TTB917360 UCX917356:UCX917360 UMT917356:UMT917360 UWP917356:UWP917360 VGL917356:VGL917360 VQH917356:VQH917360 WAD917356:WAD917360 WJZ917356:WJZ917360 WTV917356:WTV917360 HJ982892:HJ982896 RF982892:RF982896 ABB982892:ABB982896 AKX982892:AKX982896 AUT982892:AUT982896 BEP982892:BEP982896 BOL982892:BOL982896 BYH982892:BYH982896 CID982892:CID982896 CRZ982892:CRZ982896 DBV982892:DBV982896 DLR982892:DLR982896 DVN982892:DVN982896 EFJ982892:EFJ982896 EPF982892:EPF982896 EZB982892:EZB982896 FIX982892:FIX982896 FST982892:FST982896 GCP982892:GCP982896 GML982892:GML982896 GWH982892:GWH982896 HGD982892:HGD982896 HPZ982892:HPZ982896 HZV982892:HZV982896 IJR982892:IJR982896 ITN982892:ITN982896 JDJ982892:JDJ982896 JNF982892:JNF982896 JXB982892:JXB982896 KGX982892:KGX982896 KQT982892:KQT982896 LAP982892:LAP982896 LKL982892:LKL982896 LUH982892:LUH982896 MED982892:MED982896 MNZ982892:MNZ982896 MXV982892:MXV982896 NHR982892:NHR982896 NRN982892:NRN982896 OBJ982892:OBJ982896 OLF982892:OLF982896 OVB982892:OVB982896 PEX982892:PEX982896 POT982892:POT982896 PYP982892:PYP982896 QIL982892:QIL982896 QSH982892:QSH982896 RCD982892:RCD982896 RLZ982892:RLZ982896 RVV982892:RVV982896 SFR982892:SFR982896 SPN982892:SPN982896 SZJ982892:SZJ982896 TJF982892:TJF982896 TTB982892:TTB982896 UCX982892:UCX982896 UMT982892:UMT982896 UWP982892:UWP982896 VGL982892:VGL982896 VQH982892:VQH982896 WAD982892:WAD982896 WJZ982892:WJZ982896 WTV982892:WTV982896 G917373:G917379 HN917373:HN917379 RJ917373:RJ917379 ABF917373:ABF917379 ALB917373:ALB917379 AUX917373:AUX917379 BET917373:BET917379 BOP917373:BOP917379 BYL917373:BYL917379 CIH917373:CIH917379 CSD917373:CSD917379 DBZ917373:DBZ917379 DLV917373:DLV917379 DVR917373:DVR917379 EFN917373:EFN917379 EPJ917373:EPJ917379 EZF917373:EZF917379 FJB917373:FJB917379 FSX917373:FSX917379 GCT917373:GCT917379 GMP917373:GMP917379 GWL917373:GWL917379 HGH917373:HGH917379 HQD917373:HQD917379 HZZ917373:HZZ917379 IJV917373:IJV917379 ITR917373:ITR917379 JDN917373:JDN917379 JNJ917373:JNJ917379 JXF917373:JXF917379 KHB917373:KHB917379 KQX917373:KQX917379 LAT917373:LAT917379 LKP917373:LKP917379 LUL917373:LUL917379 MEH917373:MEH917379 MOD917373:MOD917379 MXZ917373:MXZ917379 NHV917373:NHV917379 NRR917373:NRR917379 OBN917373:OBN917379 OLJ917373:OLJ917379 OVF917373:OVF917379 PFB917373:PFB917379 POX917373:POX917379 PYT917373:PYT917379 QIP917373:QIP917379 QSL917373:QSL917379 RCH917373:RCH917379 RMD917373:RMD917379 RVZ917373:RVZ917379 SFV917373:SFV917379 SPR917373:SPR917379 SZN917373:SZN917379 TJJ917373:TJJ917379 TTF917373:TTF917379 UDB917373:UDB917379 UMX917373:UMX917379 UWT917373:UWT917379 VGP917373:VGP917379 VQL917373:VQL917379 WAH917373:WAH917379 WKD917373:WKD917379 WTZ917373:WTZ917379 J196460:J196464 HL65388:HW65392 RH65388:RS65392 ABD65388:ABO65392 AKZ65388:ALK65392 AUV65388:AVG65392 BER65388:BFC65392 BON65388:BOY65392 BYJ65388:BYU65392 CIF65388:CIQ65392 CSB65388:CSM65392 DBX65388:DCI65392 DLT65388:DME65392 DVP65388:DWA65392 EFL65388:EFW65392 EPH65388:EPS65392 EZD65388:EZO65392 FIZ65388:FJK65392 FSV65388:FTG65392 GCR65388:GDC65392 GMN65388:GMY65392 GWJ65388:GWU65392 HGF65388:HGQ65392 HQB65388:HQM65392 HZX65388:IAI65392 IJT65388:IKE65392 ITP65388:IUA65392 JDL65388:JDW65392 JNH65388:JNS65392 JXD65388:JXO65392 KGZ65388:KHK65392 KQV65388:KRG65392 LAR65388:LBC65392 LKN65388:LKY65392 LUJ65388:LUU65392 MEF65388:MEQ65392 MOB65388:MOM65392 MXX65388:MYI65392 NHT65388:NIE65392 NRP65388:NSA65392 OBL65388:OBW65392 OLH65388:OLS65392 OVD65388:OVO65392 PEZ65388:PFK65392 POV65388:PPG65392 PYR65388:PZC65392 QIN65388:QIY65392 QSJ65388:QSU65392 RCF65388:RCQ65392 RMB65388:RMM65392 RVX65388:RWI65392 SFT65388:SGE65392 SPP65388:SQA65392 SZL65388:SZW65392 TJH65388:TJS65392 TTD65388:TTO65392 UCZ65388:UDK65392 UMV65388:UNG65392 UWR65388:UXC65392 VGN65388:VGY65392 VQJ65388:VQU65392 WAF65388:WAQ65392 WKB65388:WKM65392 WTX65388:WUI65392 J261996:J262000 HL130924:HW130928 RH130924:RS130928 ABD130924:ABO130928 AKZ130924:ALK130928 AUV130924:AVG130928 BER130924:BFC130928 BON130924:BOY130928 BYJ130924:BYU130928 CIF130924:CIQ130928 CSB130924:CSM130928 DBX130924:DCI130928 DLT130924:DME130928 DVP130924:DWA130928 EFL130924:EFW130928 EPH130924:EPS130928 EZD130924:EZO130928 FIZ130924:FJK130928 FSV130924:FTG130928 GCR130924:GDC130928 GMN130924:GMY130928 GWJ130924:GWU130928 HGF130924:HGQ130928 HQB130924:HQM130928 HZX130924:IAI130928 IJT130924:IKE130928 ITP130924:IUA130928 JDL130924:JDW130928 JNH130924:JNS130928 JXD130924:JXO130928 KGZ130924:KHK130928 KQV130924:KRG130928 LAR130924:LBC130928 LKN130924:LKY130928 LUJ130924:LUU130928 MEF130924:MEQ130928 MOB130924:MOM130928 MXX130924:MYI130928 NHT130924:NIE130928 NRP130924:NSA130928 OBL130924:OBW130928 OLH130924:OLS130928 OVD130924:OVO130928 PEZ130924:PFK130928 POV130924:PPG130928 PYR130924:PZC130928 QIN130924:QIY130928 QSJ130924:QSU130928 RCF130924:RCQ130928 RMB130924:RMM130928 RVX130924:RWI130928 SFT130924:SGE130928 SPP130924:SQA130928 SZL130924:SZW130928 TJH130924:TJS130928 TTD130924:TTO130928 UCZ130924:UDK130928 UMV130924:UNG130928 UWR130924:UXC130928 VGN130924:VGY130928 VQJ130924:VQU130928 WAF130924:WAQ130928 WKB130924:WKM130928 WTX130924:WUI130928 J327532:J327536 HL196460:HW196464 RH196460:RS196464 ABD196460:ABO196464 AKZ196460:ALK196464 AUV196460:AVG196464 BER196460:BFC196464 BON196460:BOY196464 BYJ196460:BYU196464 CIF196460:CIQ196464 CSB196460:CSM196464 DBX196460:DCI196464 DLT196460:DME196464 DVP196460:DWA196464 EFL196460:EFW196464 EPH196460:EPS196464 EZD196460:EZO196464 FIZ196460:FJK196464 FSV196460:FTG196464 GCR196460:GDC196464 GMN196460:GMY196464 GWJ196460:GWU196464 HGF196460:HGQ196464 HQB196460:HQM196464 HZX196460:IAI196464 IJT196460:IKE196464 ITP196460:IUA196464 JDL196460:JDW196464 JNH196460:JNS196464 JXD196460:JXO196464 KGZ196460:KHK196464 KQV196460:KRG196464 LAR196460:LBC196464 LKN196460:LKY196464 LUJ196460:LUU196464 MEF196460:MEQ196464 MOB196460:MOM196464 MXX196460:MYI196464 NHT196460:NIE196464 NRP196460:NSA196464 OBL196460:OBW196464 OLH196460:OLS196464 OVD196460:OVO196464 PEZ196460:PFK196464 POV196460:PPG196464 PYR196460:PZC196464 QIN196460:QIY196464 QSJ196460:QSU196464 RCF196460:RCQ196464 RMB196460:RMM196464 RVX196460:RWI196464 SFT196460:SGE196464 SPP196460:SQA196464 SZL196460:SZW196464 TJH196460:TJS196464 TTD196460:TTO196464 UCZ196460:UDK196464 UMV196460:UNG196464 UWR196460:UXC196464 VGN196460:VGY196464 VQJ196460:VQU196464 WAF196460:WAQ196464 WKB196460:WKM196464 WTX196460:WUI196464 J393068:J393072 HL261996:HW262000 RH261996:RS262000 ABD261996:ABO262000 AKZ261996:ALK262000 AUV261996:AVG262000 BER261996:BFC262000 BON261996:BOY262000 BYJ261996:BYU262000 CIF261996:CIQ262000 CSB261996:CSM262000 DBX261996:DCI262000 DLT261996:DME262000 DVP261996:DWA262000 EFL261996:EFW262000 EPH261996:EPS262000 EZD261996:EZO262000 FIZ261996:FJK262000 FSV261996:FTG262000 GCR261996:GDC262000 GMN261996:GMY262000 GWJ261996:GWU262000 HGF261996:HGQ262000 HQB261996:HQM262000 HZX261996:IAI262000 IJT261996:IKE262000 ITP261996:IUA262000 JDL261996:JDW262000 JNH261996:JNS262000 JXD261996:JXO262000 KGZ261996:KHK262000 KQV261996:KRG262000 LAR261996:LBC262000 LKN261996:LKY262000 LUJ261996:LUU262000 MEF261996:MEQ262000 MOB261996:MOM262000 MXX261996:MYI262000 NHT261996:NIE262000 NRP261996:NSA262000 OBL261996:OBW262000 OLH261996:OLS262000 OVD261996:OVO262000 PEZ261996:PFK262000 POV261996:PPG262000 PYR261996:PZC262000 QIN261996:QIY262000 QSJ261996:QSU262000 RCF261996:RCQ262000 RMB261996:RMM262000 RVX261996:RWI262000 SFT261996:SGE262000 SPP261996:SQA262000 SZL261996:SZW262000 TJH261996:TJS262000 TTD261996:TTO262000 UCZ261996:UDK262000 UMV261996:UNG262000 UWR261996:UXC262000 VGN261996:VGY262000 VQJ261996:VQU262000 WAF261996:WAQ262000 WKB261996:WKM262000 WTX261996:WUI262000 J458604:J458608 HL327532:HW327536 RH327532:RS327536 ABD327532:ABO327536 AKZ327532:ALK327536 AUV327532:AVG327536 BER327532:BFC327536 BON327532:BOY327536 BYJ327532:BYU327536 CIF327532:CIQ327536 CSB327532:CSM327536 DBX327532:DCI327536 DLT327532:DME327536 DVP327532:DWA327536 EFL327532:EFW327536 EPH327532:EPS327536 EZD327532:EZO327536 FIZ327532:FJK327536 FSV327532:FTG327536 GCR327532:GDC327536 GMN327532:GMY327536 GWJ327532:GWU327536 HGF327532:HGQ327536 HQB327532:HQM327536 HZX327532:IAI327536 IJT327532:IKE327536 ITP327532:IUA327536 JDL327532:JDW327536 JNH327532:JNS327536 JXD327532:JXO327536 KGZ327532:KHK327536 KQV327532:KRG327536 LAR327532:LBC327536 LKN327532:LKY327536 LUJ327532:LUU327536 MEF327532:MEQ327536 MOB327532:MOM327536 MXX327532:MYI327536 NHT327532:NIE327536 NRP327532:NSA327536 OBL327532:OBW327536 OLH327532:OLS327536 OVD327532:OVO327536 PEZ327532:PFK327536 POV327532:PPG327536 PYR327532:PZC327536 QIN327532:QIY327536 QSJ327532:QSU327536 RCF327532:RCQ327536 RMB327532:RMM327536 RVX327532:RWI327536 SFT327532:SGE327536 SPP327532:SQA327536 SZL327532:SZW327536 TJH327532:TJS327536 TTD327532:TTO327536 UCZ327532:UDK327536 UMV327532:UNG327536 UWR327532:UXC327536 VGN327532:VGY327536 VQJ327532:VQU327536 WAF327532:WAQ327536 WKB327532:WKM327536 WTX327532:WUI327536 J524140:J524144 HL393068:HW393072 RH393068:RS393072 ABD393068:ABO393072 AKZ393068:ALK393072 AUV393068:AVG393072 BER393068:BFC393072 BON393068:BOY393072 BYJ393068:BYU393072 CIF393068:CIQ393072 CSB393068:CSM393072 DBX393068:DCI393072 DLT393068:DME393072 DVP393068:DWA393072 EFL393068:EFW393072 EPH393068:EPS393072 EZD393068:EZO393072 FIZ393068:FJK393072 FSV393068:FTG393072 GCR393068:GDC393072 GMN393068:GMY393072 GWJ393068:GWU393072 HGF393068:HGQ393072 HQB393068:HQM393072 HZX393068:IAI393072 IJT393068:IKE393072 ITP393068:IUA393072 JDL393068:JDW393072 JNH393068:JNS393072 JXD393068:JXO393072 KGZ393068:KHK393072 KQV393068:KRG393072 LAR393068:LBC393072 LKN393068:LKY393072 LUJ393068:LUU393072 MEF393068:MEQ393072 MOB393068:MOM393072 MXX393068:MYI393072 NHT393068:NIE393072 NRP393068:NSA393072 OBL393068:OBW393072 OLH393068:OLS393072 OVD393068:OVO393072 PEZ393068:PFK393072 POV393068:PPG393072 PYR393068:PZC393072 QIN393068:QIY393072 QSJ393068:QSU393072 RCF393068:RCQ393072 RMB393068:RMM393072 RVX393068:RWI393072 SFT393068:SGE393072 SPP393068:SQA393072 SZL393068:SZW393072 TJH393068:TJS393072 TTD393068:TTO393072 UCZ393068:UDK393072 UMV393068:UNG393072 UWR393068:UXC393072 VGN393068:VGY393072 VQJ393068:VQU393072 WAF393068:WAQ393072 WKB393068:WKM393072 WTX393068:WUI393072 J589676:J589680 HL458604:HW458608 RH458604:RS458608 ABD458604:ABO458608 AKZ458604:ALK458608 AUV458604:AVG458608 BER458604:BFC458608 BON458604:BOY458608 BYJ458604:BYU458608 CIF458604:CIQ458608 CSB458604:CSM458608 DBX458604:DCI458608 DLT458604:DME458608 DVP458604:DWA458608 EFL458604:EFW458608 EPH458604:EPS458608 EZD458604:EZO458608 FIZ458604:FJK458608 FSV458604:FTG458608 GCR458604:GDC458608 GMN458604:GMY458608 GWJ458604:GWU458608 HGF458604:HGQ458608 HQB458604:HQM458608 HZX458604:IAI458608 IJT458604:IKE458608 ITP458604:IUA458608 JDL458604:JDW458608 JNH458604:JNS458608 JXD458604:JXO458608 KGZ458604:KHK458608 KQV458604:KRG458608 LAR458604:LBC458608 LKN458604:LKY458608 LUJ458604:LUU458608 MEF458604:MEQ458608 MOB458604:MOM458608 MXX458604:MYI458608 NHT458604:NIE458608 NRP458604:NSA458608 OBL458604:OBW458608 OLH458604:OLS458608 OVD458604:OVO458608 PEZ458604:PFK458608 POV458604:PPG458608 PYR458604:PZC458608 QIN458604:QIY458608 QSJ458604:QSU458608 RCF458604:RCQ458608 RMB458604:RMM458608 RVX458604:RWI458608 SFT458604:SGE458608 SPP458604:SQA458608 SZL458604:SZW458608 TJH458604:TJS458608 TTD458604:TTO458608 UCZ458604:UDK458608 UMV458604:UNG458608 UWR458604:UXC458608 VGN458604:VGY458608 VQJ458604:VQU458608 WAF458604:WAQ458608 WKB458604:WKM458608 WTX458604:WUI458608 J655212:J655216 HL524140:HW524144 RH524140:RS524144 ABD524140:ABO524144 AKZ524140:ALK524144 AUV524140:AVG524144 BER524140:BFC524144 BON524140:BOY524144 BYJ524140:BYU524144 CIF524140:CIQ524144 CSB524140:CSM524144 DBX524140:DCI524144 DLT524140:DME524144 DVP524140:DWA524144 EFL524140:EFW524144 EPH524140:EPS524144 EZD524140:EZO524144 FIZ524140:FJK524144 FSV524140:FTG524144 GCR524140:GDC524144 GMN524140:GMY524144 GWJ524140:GWU524144 HGF524140:HGQ524144 HQB524140:HQM524144 HZX524140:IAI524144 IJT524140:IKE524144 ITP524140:IUA524144 JDL524140:JDW524144 JNH524140:JNS524144 JXD524140:JXO524144 KGZ524140:KHK524144 KQV524140:KRG524144 LAR524140:LBC524144 LKN524140:LKY524144 LUJ524140:LUU524144 MEF524140:MEQ524144 MOB524140:MOM524144 MXX524140:MYI524144 NHT524140:NIE524144 NRP524140:NSA524144 OBL524140:OBW524144 OLH524140:OLS524144 OVD524140:OVO524144 PEZ524140:PFK524144 POV524140:PPG524144 PYR524140:PZC524144 QIN524140:QIY524144 QSJ524140:QSU524144 RCF524140:RCQ524144 RMB524140:RMM524144 RVX524140:RWI524144 SFT524140:SGE524144 SPP524140:SQA524144 SZL524140:SZW524144 TJH524140:TJS524144 TTD524140:TTO524144 UCZ524140:UDK524144 UMV524140:UNG524144 UWR524140:UXC524144 VGN524140:VGY524144 VQJ524140:VQU524144 WAF524140:WAQ524144 WKB524140:WKM524144 WTX524140:WUI524144 J720748:J720752 HL589676:HW589680 RH589676:RS589680 ABD589676:ABO589680 AKZ589676:ALK589680 AUV589676:AVG589680 BER589676:BFC589680 BON589676:BOY589680 BYJ589676:BYU589680 CIF589676:CIQ589680 CSB589676:CSM589680 DBX589676:DCI589680 DLT589676:DME589680 DVP589676:DWA589680 EFL589676:EFW589680 EPH589676:EPS589680 EZD589676:EZO589680 FIZ589676:FJK589680 FSV589676:FTG589680 GCR589676:GDC589680 GMN589676:GMY589680 GWJ589676:GWU589680 HGF589676:HGQ589680 HQB589676:HQM589680 HZX589676:IAI589680 IJT589676:IKE589680 ITP589676:IUA589680 JDL589676:JDW589680 JNH589676:JNS589680 JXD589676:JXO589680 KGZ589676:KHK589680 KQV589676:KRG589680 LAR589676:LBC589680 LKN589676:LKY589680 LUJ589676:LUU589680 MEF589676:MEQ589680 MOB589676:MOM589680 MXX589676:MYI589680 NHT589676:NIE589680 NRP589676:NSA589680 OBL589676:OBW589680 OLH589676:OLS589680 OVD589676:OVO589680 PEZ589676:PFK589680 POV589676:PPG589680 PYR589676:PZC589680 QIN589676:QIY589680 QSJ589676:QSU589680 RCF589676:RCQ589680 RMB589676:RMM589680 RVX589676:RWI589680 SFT589676:SGE589680 SPP589676:SQA589680 SZL589676:SZW589680 TJH589676:TJS589680 TTD589676:TTO589680 UCZ589676:UDK589680 UMV589676:UNG589680 UWR589676:UXC589680 VGN589676:VGY589680 VQJ589676:VQU589680 WAF589676:WAQ589680 WKB589676:WKM589680 WTX589676:WUI589680 J786284:J786288 HL655212:HW655216 RH655212:RS655216 ABD655212:ABO655216 AKZ655212:ALK655216 AUV655212:AVG655216 BER655212:BFC655216 BON655212:BOY655216 BYJ655212:BYU655216 CIF655212:CIQ655216 CSB655212:CSM655216 DBX655212:DCI655216 DLT655212:DME655216 DVP655212:DWA655216 EFL655212:EFW655216 EPH655212:EPS655216 EZD655212:EZO655216 FIZ655212:FJK655216 FSV655212:FTG655216 GCR655212:GDC655216 GMN655212:GMY655216 GWJ655212:GWU655216 HGF655212:HGQ655216 HQB655212:HQM655216 HZX655212:IAI655216 IJT655212:IKE655216 ITP655212:IUA655216 JDL655212:JDW655216 JNH655212:JNS655216 JXD655212:JXO655216 KGZ655212:KHK655216 KQV655212:KRG655216 LAR655212:LBC655216 LKN655212:LKY655216 LUJ655212:LUU655216 MEF655212:MEQ655216 MOB655212:MOM655216 MXX655212:MYI655216 NHT655212:NIE655216 NRP655212:NSA655216 OBL655212:OBW655216 OLH655212:OLS655216 OVD655212:OVO655216 PEZ655212:PFK655216 POV655212:PPG655216 PYR655212:PZC655216 QIN655212:QIY655216 QSJ655212:QSU655216 RCF655212:RCQ655216 RMB655212:RMM655216 RVX655212:RWI655216 SFT655212:SGE655216 SPP655212:SQA655216 SZL655212:SZW655216 TJH655212:TJS655216 TTD655212:TTO655216 UCZ655212:UDK655216 UMV655212:UNG655216 UWR655212:UXC655216 VGN655212:VGY655216 VQJ655212:VQU655216 WAF655212:WAQ655216 WKB655212:WKM655216 WTX655212:WUI655216 J851820:J851824 HL720748:HW720752 RH720748:RS720752 ABD720748:ABO720752 AKZ720748:ALK720752 AUV720748:AVG720752 BER720748:BFC720752 BON720748:BOY720752 BYJ720748:BYU720752 CIF720748:CIQ720752 CSB720748:CSM720752 DBX720748:DCI720752 DLT720748:DME720752 DVP720748:DWA720752 EFL720748:EFW720752 EPH720748:EPS720752 EZD720748:EZO720752 FIZ720748:FJK720752 FSV720748:FTG720752 GCR720748:GDC720752 GMN720748:GMY720752 GWJ720748:GWU720752 HGF720748:HGQ720752 HQB720748:HQM720752 HZX720748:IAI720752 IJT720748:IKE720752 ITP720748:IUA720752 JDL720748:JDW720752 JNH720748:JNS720752 JXD720748:JXO720752 KGZ720748:KHK720752 KQV720748:KRG720752 LAR720748:LBC720752 LKN720748:LKY720752 LUJ720748:LUU720752 MEF720748:MEQ720752 MOB720748:MOM720752 MXX720748:MYI720752 NHT720748:NIE720752 NRP720748:NSA720752 OBL720748:OBW720752 OLH720748:OLS720752 OVD720748:OVO720752 PEZ720748:PFK720752 POV720748:PPG720752 PYR720748:PZC720752 QIN720748:QIY720752 QSJ720748:QSU720752 RCF720748:RCQ720752 RMB720748:RMM720752 RVX720748:RWI720752 SFT720748:SGE720752 SPP720748:SQA720752 SZL720748:SZW720752 TJH720748:TJS720752 TTD720748:TTO720752 UCZ720748:UDK720752 UMV720748:UNG720752 UWR720748:UXC720752 VGN720748:VGY720752 VQJ720748:VQU720752 WAF720748:WAQ720752 WKB720748:WKM720752 WTX720748:WUI720752 J917356:J917360 HL786284:HW786288 RH786284:RS786288 ABD786284:ABO786288 AKZ786284:ALK786288 AUV786284:AVG786288 BER786284:BFC786288 BON786284:BOY786288 BYJ786284:BYU786288 CIF786284:CIQ786288 CSB786284:CSM786288 DBX786284:DCI786288 DLT786284:DME786288 DVP786284:DWA786288 EFL786284:EFW786288 EPH786284:EPS786288 EZD786284:EZO786288 FIZ786284:FJK786288 FSV786284:FTG786288 GCR786284:GDC786288 GMN786284:GMY786288 GWJ786284:GWU786288 HGF786284:HGQ786288 HQB786284:HQM786288 HZX786284:IAI786288 IJT786284:IKE786288 ITP786284:IUA786288 JDL786284:JDW786288 JNH786284:JNS786288 JXD786284:JXO786288 KGZ786284:KHK786288 KQV786284:KRG786288 LAR786284:LBC786288 LKN786284:LKY786288 LUJ786284:LUU786288 MEF786284:MEQ786288 MOB786284:MOM786288 MXX786284:MYI786288 NHT786284:NIE786288 NRP786284:NSA786288 OBL786284:OBW786288 OLH786284:OLS786288 OVD786284:OVO786288 PEZ786284:PFK786288 POV786284:PPG786288 PYR786284:PZC786288 QIN786284:QIY786288 QSJ786284:QSU786288 RCF786284:RCQ786288 RMB786284:RMM786288 RVX786284:RWI786288 SFT786284:SGE786288 SPP786284:SQA786288 SZL786284:SZW786288 TJH786284:TJS786288 TTD786284:TTO786288 UCZ786284:UDK786288 UMV786284:UNG786288 UWR786284:UXC786288 VGN786284:VGY786288 VQJ786284:VQU786288 WAF786284:WAQ786288 WKB786284:WKM786288 WTX786284:WUI786288 J982892:J982896 HL851820:HW851824 RH851820:RS851824 ABD851820:ABO851824 AKZ851820:ALK851824 AUV851820:AVG851824 BER851820:BFC851824 BON851820:BOY851824 BYJ851820:BYU851824 CIF851820:CIQ851824 CSB851820:CSM851824 DBX851820:DCI851824 DLT851820:DME851824 DVP851820:DWA851824 EFL851820:EFW851824 EPH851820:EPS851824 EZD851820:EZO851824 FIZ851820:FJK851824 FSV851820:FTG851824 GCR851820:GDC851824 GMN851820:GMY851824 GWJ851820:GWU851824 HGF851820:HGQ851824 HQB851820:HQM851824 HZX851820:IAI851824 IJT851820:IKE851824 ITP851820:IUA851824 JDL851820:JDW851824 JNH851820:JNS851824 JXD851820:JXO851824 KGZ851820:KHK851824 KQV851820:KRG851824 LAR851820:LBC851824 LKN851820:LKY851824 LUJ851820:LUU851824 MEF851820:MEQ851824 MOB851820:MOM851824 MXX851820:MYI851824 NHT851820:NIE851824 NRP851820:NSA851824 OBL851820:OBW851824 OLH851820:OLS851824 OVD851820:OVO851824 PEZ851820:PFK851824 POV851820:PPG851824 PYR851820:PZC851824 QIN851820:QIY851824 QSJ851820:QSU851824 RCF851820:RCQ851824 RMB851820:RMM851824 RVX851820:RWI851824 SFT851820:SGE851824 SPP851820:SQA851824 SZL851820:SZW851824 TJH851820:TJS851824 TTD851820:TTO851824 UCZ851820:UDK851824 UMV851820:UNG851824 UWR851820:UXC851824 VGN851820:VGY851824 VQJ851820:VQU851824 WAF851820:WAQ851824 WKB851820:WKM851824 WTX851820:WUI851824 J65457:J65463 HL917356:HW917360 RH917356:RS917360 ABD917356:ABO917360 AKZ917356:ALK917360 AUV917356:AVG917360 BER917356:BFC917360 BON917356:BOY917360 BYJ917356:BYU917360 CIF917356:CIQ917360 CSB917356:CSM917360 DBX917356:DCI917360 DLT917356:DME917360 DVP917356:DWA917360 EFL917356:EFW917360 EPH917356:EPS917360 EZD917356:EZO917360 FIZ917356:FJK917360 FSV917356:FTG917360 GCR917356:GDC917360 GMN917356:GMY917360 GWJ917356:GWU917360 HGF917356:HGQ917360 HQB917356:HQM917360 HZX917356:IAI917360 IJT917356:IKE917360 ITP917356:IUA917360 JDL917356:JDW917360 JNH917356:JNS917360 JXD917356:JXO917360 KGZ917356:KHK917360 KQV917356:KRG917360 LAR917356:LBC917360 LKN917356:LKY917360 LUJ917356:LUU917360 MEF917356:MEQ917360 MOB917356:MOM917360 MXX917356:MYI917360 NHT917356:NIE917360 NRP917356:NSA917360 OBL917356:OBW917360 OLH917356:OLS917360 OVD917356:OVO917360 PEZ917356:PFK917360 POV917356:PPG917360 PYR917356:PZC917360 QIN917356:QIY917360 QSJ917356:QSU917360 RCF917356:RCQ917360 RMB917356:RMM917360 RVX917356:RWI917360 SFT917356:SGE917360 SPP917356:SQA917360 SZL917356:SZW917360 TJH917356:TJS917360 TTD917356:TTO917360 UCZ917356:UDK917360 UMV917356:UNG917360 UWR917356:UXC917360 VGN917356:VGY917360 VQJ917356:VQU917360 WAF917356:WAQ917360 WKB917356:WKM917360 WTX917356:WUI917360 J130993:J130999 HL982892:HW982896 RH982892:RS982896 ABD982892:ABO982896 AKZ982892:ALK982896 AUV982892:AVG982896 BER982892:BFC982896 BON982892:BOY982896 BYJ982892:BYU982896 CIF982892:CIQ982896 CSB982892:CSM982896 DBX982892:DCI982896 DLT982892:DME982896 DVP982892:DWA982896 EFL982892:EFW982896 EPH982892:EPS982896 EZD982892:EZO982896 FIZ982892:FJK982896 FSV982892:FTG982896 GCR982892:GDC982896 GMN982892:GMY982896 GWJ982892:GWU982896 HGF982892:HGQ982896 HQB982892:HQM982896 HZX982892:IAI982896 IJT982892:IKE982896 ITP982892:IUA982896 JDL982892:JDW982896 JNH982892:JNS982896 JXD982892:JXO982896 KGZ982892:KHK982896 KQV982892:KRG982896 LAR982892:LBC982896 LKN982892:LKY982896 LUJ982892:LUU982896 MEF982892:MEQ982896 MOB982892:MOM982896 MXX982892:MYI982896 NHT982892:NIE982896 NRP982892:NSA982896 OBL982892:OBW982896 OLH982892:OLS982896 OVD982892:OVO982896 PEZ982892:PFK982896 POV982892:PPG982896 PYR982892:PZC982896 QIN982892:QIY982896 QSJ982892:QSU982896 RCF982892:RCQ982896 RMB982892:RMM982896 RVX982892:RWI982896 SFT982892:SGE982896 SPP982892:SQA982896 SZL982892:SZW982896 TJH982892:TJS982896 TTD982892:TTO982896 UCZ982892:UDK982896 UMV982892:UNG982896 UWR982892:UXC982896 VGN982892:VGY982896 VQJ982892:VQU982896 WAF982892:WAQ982896 WKB982892:WKM982896 WTX982892:WUI982896 J196529:J196535 HL65457:HW65463 RH65457:RS65463 ABD65457:ABO65463 AKZ65457:ALK65463 AUV65457:AVG65463 BER65457:BFC65463 BON65457:BOY65463 BYJ65457:BYU65463 CIF65457:CIQ65463 CSB65457:CSM65463 DBX65457:DCI65463 DLT65457:DME65463 DVP65457:DWA65463 EFL65457:EFW65463 EPH65457:EPS65463 EZD65457:EZO65463 FIZ65457:FJK65463 FSV65457:FTG65463 GCR65457:GDC65463 GMN65457:GMY65463 GWJ65457:GWU65463 HGF65457:HGQ65463 HQB65457:HQM65463 HZX65457:IAI65463 IJT65457:IKE65463 ITP65457:IUA65463 JDL65457:JDW65463 JNH65457:JNS65463 JXD65457:JXO65463 KGZ65457:KHK65463 KQV65457:KRG65463 LAR65457:LBC65463 LKN65457:LKY65463 LUJ65457:LUU65463 MEF65457:MEQ65463 MOB65457:MOM65463 MXX65457:MYI65463 NHT65457:NIE65463 NRP65457:NSA65463 OBL65457:OBW65463 OLH65457:OLS65463 OVD65457:OVO65463 PEZ65457:PFK65463 POV65457:PPG65463 PYR65457:PZC65463 QIN65457:QIY65463 QSJ65457:QSU65463 RCF65457:RCQ65463 RMB65457:RMM65463 RVX65457:RWI65463 SFT65457:SGE65463 SPP65457:SQA65463 SZL65457:SZW65463 TJH65457:TJS65463 TTD65457:TTO65463 UCZ65457:UDK65463 UMV65457:UNG65463 UWR65457:UXC65463 VGN65457:VGY65463 VQJ65457:VQU65463 WAF65457:WAQ65463 WKB65457:WKM65463 WTX65457:WUI65463 J262065:J262071 HL130993:HW130999 RH130993:RS130999 ABD130993:ABO130999 AKZ130993:ALK130999 AUV130993:AVG130999 BER130993:BFC130999 BON130993:BOY130999 BYJ130993:BYU130999 CIF130993:CIQ130999 CSB130993:CSM130999 DBX130993:DCI130999 DLT130993:DME130999 DVP130993:DWA130999 EFL130993:EFW130999 EPH130993:EPS130999 EZD130993:EZO130999 FIZ130993:FJK130999 FSV130993:FTG130999 GCR130993:GDC130999 GMN130993:GMY130999 GWJ130993:GWU130999 HGF130993:HGQ130999 HQB130993:HQM130999 HZX130993:IAI130999 IJT130993:IKE130999 ITP130993:IUA130999 JDL130993:JDW130999 JNH130993:JNS130999 JXD130993:JXO130999 KGZ130993:KHK130999 KQV130993:KRG130999 LAR130993:LBC130999 LKN130993:LKY130999 LUJ130993:LUU130999 MEF130993:MEQ130999 MOB130993:MOM130999 MXX130993:MYI130999 NHT130993:NIE130999 NRP130993:NSA130999 OBL130993:OBW130999 OLH130993:OLS130999 OVD130993:OVO130999 PEZ130993:PFK130999 POV130993:PPG130999 PYR130993:PZC130999 QIN130993:QIY130999 QSJ130993:QSU130999 RCF130993:RCQ130999 RMB130993:RMM130999 RVX130993:RWI130999 SFT130993:SGE130999 SPP130993:SQA130999 SZL130993:SZW130999 TJH130993:TJS130999 TTD130993:TTO130999 UCZ130993:UDK130999 UMV130993:UNG130999 UWR130993:UXC130999 VGN130993:VGY130999 VQJ130993:VQU130999 WAF130993:WAQ130999 WKB130993:WKM130999 WTX130993:WUI130999 J327601:J327607 HL196529:HW196535 RH196529:RS196535 ABD196529:ABO196535 AKZ196529:ALK196535 AUV196529:AVG196535 BER196529:BFC196535 BON196529:BOY196535 BYJ196529:BYU196535 CIF196529:CIQ196535 CSB196529:CSM196535 DBX196529:DCI196535 DLT196529:DME196535 DVP196529:DWA196535 EFL196529:EFW196535 EPH196529:EPS196535 EZD196529:EZO196535 FIZ196529:FJK196535 FSV196529:FTG196535 GCR196529:GDC196535 GMN196529:GMY196535 GWJ196529:GWU196535 HGF196529:HGQ196535 HQB196529:HQM196535 HZX196529:IAI196535 IJT196529:IKE196535 ITP196529:IUA196535 JDL196529:JDW196535 JNH196529:JNS196535 JXD196529:JXO196535 KGZ196529:KHK196535 KQV196529:KRG196535 LAR196529:LBC196535 LKN196529:LKY196535 LUJ196529:LUU196535 MEF196529:MEQ196535 MOB196529:MOM196535 MXX196529:MYI196535 NHT196529:NIE196535 NRP196529:NSA196535 OBL196529:OBW196535 OLH196529:OLS196535 OVD196529:OVO196535 PEZ196529:PFK196535 POV196529:PPG196535 PYR196529:PZC196535 QIN196529:QIY196535 QSJ196529:QSU196535 RCF196529:RCQ196535 RMB196529:RMM196535 RVX196529:RWI196535 SFT196529:SGE196535 SPP196529:SQA196535 SZL196529:SZW196535 TJH196529:TJS196535 TTD196529:TTO196535 UCZ196529:UDK196535 UMV196529:UNG196535 UWR196529:UXC196535 VGN196529:VGY196535 VQJ196529:VQU196535 WAF196529:WAQ196535 WKB196529:WKM196535 WTX196529:WUI196535 J393137:J393143 HL262065:HW262071 RH262065:RS262071 ABD262065:ABO262071 AKZ262065:ALK262071 AUV262065:AVG262071 BER262065:BFC262071 BON262065:BOY262071 BYJ262065:BYU262071 CIF262065:CIQ262071 CSB262065:CSM262071 DBX262065:DCI262071 DLT262065:DME262071 DVP262065:DWA262071 EFL262065:EFW262071 EPH262065:EPS262071 EZD262065:EZO262071 FIZ262065:FJK262071 FSV262065:FTG262071 GCR262065:GDC262071 GMN262065:GMY262071 GWJ262065:GWU262071 HGF262065:HGQ262071 HQB262065:HQM262071 HZX262065:IAI262071 IJT262065:IKE262071 ITP262065:IUA262071 JDL262065:JDW262071 JNH262065:JNS262071 JXD262065:JXO262071 KGZ262065:KHK262071 KQV262065:KRG262071 LAR262065:LBC262071 LKN262065:LKY262071 LUJ262065:LUU262071 MEF262065:MEQ262071 MOB262065:MOM262071 MXX262065:MYI262071 NHT262065:NIE262071 NRP262065:NSA262071 OBL262065:OBW262071 OLH262065:OLS262071 OVD262065:OVO262071 PEZ262065:PFK262071 POV262065:PPG262071 PYR262065:PZC262071 QIN262065:QIY262071 QSJ262065:QSU262071 RCF262065:RCQ262071 RMB262065:RMM262071 RVX262065:RWI262071 SFT262065:SGE262071 SPP262065:SQA262071 SZL262065:SZW262071 TJH262065:TJS262071 TTD262065:TTO262071 UCZ262065:UDK262071 UMV262065:UNG262071 UWR262065:UXC262071 VGN262065:VGY262071 VQJ262065:VQU262071 WAF262065:WAQ262071 WKB262065:WKM262071 WTX262065:WUI262071 J458673:J458679 HL327601:HW327607 RH327601:RS327607 ABD327601:ABO327607 AKZ327601:ALK327607 AUV327601:AVG327607 BER327601:BFC327607 BON327601:BOY327607 BYJ327601:BYU327607 CIF327601:CIQ327607 CSB327601:CSM327607 DBX327601:DCI327607 DLT327601:DME327607 DVP327601:DWA327607 EFL327601:EFW327607 EPH327601:EPS327607 EZD327601:EZO327607 FIZ327601:FJK327607 FSV327601:FTG327607 GCR327601:GDC327607 GMN327601:GMY327607 GWJ327601:GWU327607 HGF327601:HGQ327607 HQB327601:HQM327607 HZX327601:IAI327607 IJT327601:IKE327607 ITP327601:IUA327607 JDL327601:JDW327607 JNH327601:JNS327607 JXD327601:JXO327607 KGZ327601:KHK327607 KQV327601:KRG327607 LAR327601:LBC327607 LKN327601:LKY327607 LUJ327601:LUU327607 MEF327601:MEQ327607 MOB327601:MOM327607 MXX327601:MYI327607 NHT327601:NIE327607 NRP327601:NSA327607 OBL327601:OBW327607 OLH327601:OLS327607 OVD327601:OVO327607 PEZ327601:PFK327607 POV327601:PPG327607 PYR327601:PZC327607 QIN327601:QIY327607 QSJ327601:QSU327607 RCF327601:RCQ327607 RMB327601:RMM327607 RVX327601:RWI327607 SFT327601:SGE327607 SPP327601:SQA327607 SZL327601:SZW327607 TJH327601:TJS327607 TTD327601:TTO327607 UCZ327601:UDK327607 UMV327601:UNG327607 UWR327601:UXC327607 VGN327601:VGY327607 VQJ327601:VQU327607 WAF327601:WAQ327607 WKB327601:WKM327607 WTX327601:WUI327607 J524209:J524215 HL393137:HW393143 RH393137:RS393143 ABD393137:ABO393143 AKZ393137:ALK393143 AUV393137:AVG393143 BER393137:BFC393143 BON393137:BOY393143 BYJ393137:BYU393143 CIF393137:CIQ393143 CSB393137:CSM393143 DBX393137:DCI393143 DLT393137:DME393143 DVP393137:DWA393143 EFL393137:EFW393143 EPH393137:EPS393143 EZD393137:EZO393143 FIZ393137:FJK393143 FSV393137:FTG393143 GCR393137:GDC393143 GMN393137:GMY393143 GWJ393137:GWU393143 HGF393137:HGQ393143 HQB393137:HQM393143 HZX393137:IAI393143 IJT393137:IKE393143 ITP393137:IUA393143 JDL393137:JDW393143 JNH393137:JNS393143 JXD393137:JXO393143 KGZ393137:KHK393143 KQV393137:KRG393143 LAR393137:LBC393143 LKN393137:LKY393143 LUJ393137:LUU393143 MEF393137:MEQ393143 MOB393137:MOM393143 MXX393137:MYI393143 NHT393137:NIE393143 NRP393137:NSA393143 OBL393137:OBW393143 OLH393137:OLS393143 OVD393137:OVO393143 PEZ393137:PFK393143 POV393137:PPG393143 PYR393137:PZC393143 QIN393137:QIY393143 QSJ393137:QSU393143 RCF393137:RCQ393143 RMB393137:RMM393143 RVX393137:RWI393143 SFT393137:SGE393143 SPP393137:SQA393143 SZL393137:SZW393143 TJH393137:TJS393143 TTD393137:TTO393143 UCZ393137:UDK393143 UMV393137:UNG393143 UWR393137:UXC393143 VGN393137:VGY393143 VQJ393137:VQU393143 WAF393137:WAQ393143 WKB393137:WKM393143 WTX393137:WUI393143 J589745:J589751 HL458673:HW458679 RH458673:RS458679 ABD458673:ABO458679 AKZ458673:ALK458679 AUV458673:AVG458679 BER458673:BFC458679 BON458673:BOY458679 BYJ458673:BYU458679 CIF458673:CIQ458679 CSB458673:CSM458679 DBX458673:DCI458679 DLT458673:DME458679 DVP458673:DWA458679 EFL458673:EFW458679 EPH458673:EPS458679 EZD458673:EZO458679 FIZ458673:FJK458679 FSV458673:FTG458679 GCR458673:GDC458679 GMN458673:GMY458679 GWJ458673:GWU458679 HGF458673:HGQ458679 HQB458673:HQM458679 HZX458673:IAI458679 IJT458673:IKE458679 ITP458673:IUA458679 JDL458673:JDW458679 JNH458673:JNS458679 JXD458673:JXO458679 KGZ458673:KHK458679 KQV458673:KRG458679 LAR458673:LBC458679 LKN458673:LKY458679 LUJ458673:LUU458679 MEF458673:MEQ458679 MOB458673:MOM458679 MXX458673:MYI458679 NHT458673:NIE458679 NRP458673:NSA458679 OBL458673:OBW458679 OLH458673:OLS458679 OVD458673:OVO458679 PEZ458673:PFK458679 POV458673:PPG458679 PYR458673:PZC458679 QIN458673:QIY458679 QSJ458673:QSU458679 RCF458673:RCQ458679 RMB458673:RMM458679 RVX458673:RWI458679 SFT458673:SGE458679 SPP458673:SQA458679 SZL458673:SZW458679 TJH458673:TJS458679 TTD458673:TTO458679 UCZ458673:UDK458679 UMV458673:UNG458679 UWR458673:UXC458679 VGN458673:VGY458679 VQJ458673:VQU458679 WAF458673:WAQ458679 WKB458673:WKM458679 WTX458673:WUI458679 J655281:J655287 HL524209:HW524215 RH524209:RS524215 ABD524209:ABO524215 AKZ524209:ALK524215 AUV524209:AVG524215 BER524209:BFC524215 BON524209:BOY524215 BYJ524209:BYU524215 CIF524209:CIQ524215 CSB524209:CSM524215 DBX524209:DCI524215 DLT524209:DME524215 DVP524209:DWA524215 EFL524209:EFW524215 EPH524209:EPS524215 EZD524209:EZO524215 FIZ524209:FJK524215 FSV524209:FTG524215 GCR524209:GDC524215 GMN524209:GMY524215 GWJ524209:GWU524215 HGF524209:HGQ524215 HQB524209:HQM524215 HZX524209:IAI524215 IJT524209:IKE524215 ITP524209:IUA524215 JDL524209:JDW524215 JNH524209:JNS524215 JXD524209:JXO524215 KGZ524209:KHK524215 KQV524209:KRG524215 LAR524209:LBC524215 LKN524209:LKY524215 LUJ524209:LUU524215 MEF524209:MEQ524215 MOB524209:MOM524215 MXX524209:MYI524215 NHT524209:NIE524215 NRP524209:NSA524215 OBL524209:OBW524215 OLH524209:OLS524215 OVD524209:OVO524215 PEZ524209:PFK524215 POV524209:PPG524215 PYR524209:PZC524215 QIN524209:QIY524215 QSJ524209:QSU524215 RCF524209:RCQ524215 RMB524209:RMM524215 RVX524209:RWI524215 SFT524209:SGE524215 SPP524209:SQA524215 SZL524209:SZW524215 TJH524209:TJS524215 TTD524209:TTO524215 UCZ524209:UDK524215 UMV524209:UNG524215 UWR524209:UXC524215 VGN524209:VGY524215 VQJ524209:VQU524215 WAF524209:WAQ524215 WKB524209:WKM524215 WTX524209:WUI524215 J720817:J720823 HL589745:HW589751 RH589745:RS589751 ABD589745:ABO589751 AKZ589745:ALK589751 AUV589745:AVG589751 BER589745:BFC589751 BON589745:BOY589751 BYJ589745:BYU589751 CIF589745:CIQ589751 CSB589745:CSM589751 DBX589745:DCI589751 DLT589745:DME589751 DVP589745:DWA589751 EFL589745:EFW589751 EPH589745:EPS589751 EZD589745:EZO589751 FIZ589745:FJK589751 FSV589745:FTG589751 GCR589745:GDC589751 GMN589745:GMY589751 GWJ589745:GWU589751 HGF589745:HGQ589751 HQB589745:HQM589751 HZX589745:IAI589751 IJT589745:IKE589751 ITP589745:IUA589751 JDL589745:JDW589751 JNH589745:JNS589751 JXD589745:JXO589751 KGZ589745:KHK589751 KQV589745:KRG589751 LAR589745:LBC589751 LKN589745:LKY589751 LUJ589745:LUU589751 MEF589745:MEQ589751 MOB589745:MOM589751 MXX589745:MYI589751 NHT589745:NIE589751 NRP589745:NSA589751 OBL589745:OBW589751 OLH589745:OLS589751 OVD589745:OVO589751 PEZ589745:PFK589751 POV589745:PPG589751 PYR589745:PZC589751 QIN589745:QIY589751 QSJ589745:QSU589751 RCF589745:RCQ589751 RMB589745:RMM589751 RVX589745:RWI589751 SFT589745:SGE589751 SPP589745:SQA589751 SZL589745:SZW589751 TJH589745:TJS589751 TTD589745:TTO589751 UCZ589745:UDK589751 UMV589745:UNG589751 UWR589745:UXC589751 VGN589745:VGY589751 VQJ589745:VQU589751 WAF589745:WAQ589751 WKB589745:WKM589751 WTX589745:WUI589751 J786353:J786359 HL655281:HW655287 RH655281:RS655287 ABD655281:ABO655287 AKZ655281:ALK655287 AUV655281:AVG655287 BER655281:BFC655287 BON655281:BOY655287 BYJ655281:BYU655287 CIF655281:CIQ655287 CSB655281:CSM655287 DBX655281:DCI655287 DLT655281:DME655287 DVP655281:DWA655287 EFL655281:EFW655287 EPH655281:EPS655287 EZD655281:EZO655287 FIZ655281:FJK655287 FSV655281:FTG655287 GCR655281:GDC655287 GMN655281:GMY655287 GWJ655281:GWU655287 HGF655281:HGQ655287 HQB655281:HQM655287 HZX655281:IAI655287 IJT655281:IKE655287 ITP655281:IUA655287 JDL655281:JDW655287 JNH655281:JNS655287 JXD655281:JXO655287 KGZ655281:KHK655287 KQV655281:KRG655287 LAR655281:LBC655287 LKN655281:LKY655287 LUJ655281:LUU655287 MEF655281:MEQ655287 MOB655281:MOM655287 MXX655281:MYI655287 NHT655281:NIE655287 NRP655281:NSA655287 OBL655281:OBW655287 OLH655281:OLS655287 OVD655281:OVO655287 PEZ655281:PFK655287 POV655281:PPG655287 PYR655281:PZC655287 QIN655281:QIY655287 QSJ655281:QSU655287 RCF655281:RCQ655287 RMB655281:RMM655287 RVX655281:RWI655287 SFT655281:SGE655287 SPP655281:SQA655287 SZL655281:SZW655287 TJH655281:TJS655287 TTD655281:TTO655287 UCZ655281:UDK655287 UMV655281:UNG655287 UWR655281:UXC655287 VGN655281:VGY655287 VQJ655281:VQU655287 WAF655281:WAQ655287 WKB655281:WKM655287 WTX655281:WUI655287 J851889:J851895 HL720817:HW720823 RH720817:RS720823 ABD720817:ABO720823 AKZ720817:ALK720823 AUV720817:AVG720823 BER720817:BFC720823 BON720817:BOY720823 BYJ720817:BYU720823 CIF720817:CIQ720823 CSB720817:CSM720823 DBX720817:DCI720823 DLT720817:DME720823 DVP720817:DWA720823 EFL720817:EFW720823 EPH720817:EPS720823 EZD720817:EZO720823 FIZ720817:FJK720823 FSV720817:FTG720823 GCR720817:GDC720823 GMN720817:GMY720823 GWJ720817:GWU720823 HGF720817:HGQ720823 HQB720817:HQM720823 HZX720817:IAI720823 IJT720817:IKE720823 ITP720817:IUA720823 JDL720817:JDW720823 JNH720817:JNS720823 JXD720817:JXO720823 KGZ720817:KHK720823 KQV720817:KRG720823 LAR720817:LBC720823 LKN720817:LKY720823 LUJ720817:LUU720823 MEF720817:MEQ720823 MOB720817:MOM720823 MXX720817:MYI720823 NHT720817:NIE720823 NRP720817:NSA720823 OBL720817:OBW720823 OLH720817:OLS720823 OVD720817:OVO720823 PEZ720817:PFK720823 POV720817:PPG720823 PYR720817:PZC720823 QIN720817:QIY720823 QSJ720817:QSU720823 RCF720817:RCQ720823 RMB720817:RMM720823 RVX720817:RWI720823 SFT720817:SGE720823 SPP720817:SQA720823 SZL720817:SZW720823 TJH720817:TJS720823 TTD720817:TTO720823 UCZ720817:UDK720823 UMV720817:UNG720823 UWR720817:UXC720823 VGN720817:VGY720823 VQJ720817:VQU720823 WAF720817:WAQ720823 WKB720817:WKM720823 WTX720817:WUI720823 J917425:J917431 HL786353:HW786359 RH786353:RS786359 ABD786353:ABO786359 AKZ786353:ALK786359 AUV786353:AVG786359 BER786353:BFC786359 BON786353:BOY786359 BYJ786353:BYU786359 CIF786353:CIQ786359 CSB786353:CSM786359 DBX786353:DCI786359 DLT786353:DME786359 DVP786353:DWA786359 EFL786353:EFW786359 EPH786353:EPS786359 EZD786353:EZO786359 FIZ786353:FJK786359 FSV786353:FTG786359 GCR786353:GDC786359 GMN786353:GMY786359 GWJ786353:GWU786359 HGF786353:HGQ786359 HQB786353:HQM786359 HZX786353:IAI786359 IJT786353:IKE786359 ITP786353:IUA786359 JDL786353:JDW786359 JNH786353:JNS786359 JXD786353:JXO786359 KGZ786353:KHK786359 KQV786353:KRG786359 LAR786353:LBC786359 LKN786353:LKY786359 LUJ786353:LUU786359 MEF786353:MEQ786359 MOB786353:MOM786359 MXX786353:MYI786359 NHT786353:NIE786359 NRP786353:NSA786359 OBL786353:OBW786359 OLH786353:OLS786359 OVD786353:OVO786359 PEZ786353:PFK786359 POV786353:PPG786359 PYR786353:PZC786359 QIN786353:QIY786359 QSJ786353:QSU786359 RCF786353:RCQ786359 RMB786353:RMM786359 RVX786353:RWI786359 SFT786353:SGE786359 SPP786353:SQA786359 SZL786353:SZW786359 TJH786353:TJS786359 TTD786353:TTO786359 UCZ786353:UDK786359 UMV786353:UNG786359 UWR786353:UXC786359 VGN786353:VGY786359 VQJ786353:VQU786359 WAF786353:WAQ786359 WKB786353:WKM786359 WTX786353:WUI786359 J982961:J982967 HL851889:HW851895 RH851889:RS851895 ABD851889:ABO851895 AKZ851889:ALK851895 AUV851889:AVG851895 BER851889:BFC851895 BON851889:BOY851895 BYJ851889:BYU851895 CIF851889:CIQ851895 CSB851889:CSM851895 DBX851889:DCI851895 DLT851889:DME851895 DVP851889:DWA851895 EFL851889:EFW851895 EPH851889:EPS851895 EZD851889:EZO851895 FIZ851889:FJK851895 FSV851889:FTG851895 GCR851889:GDC851895 GMN851889:GMY851895 GWJ851889:GWU851895 HGF851889:HGQ851895 HQB851889:HQM851895 HZX851889:IAI851895 IJT851889:IKE851895 ITP851889:IUA851895 JDL851889:JDW851895 JNH851889:JNS851895 JXD851889:JXO851895 KGZ851889:KHK851895 KQV851889:KRG851895 LAR851889:LBC851895 LKN851889:LKY851895 LUJ851889:LUU851895 MEF851889:MEQ851895 MOB851889:MOM851895 MXX851889:MYI851895 NHT851889:NIE851895 NRP851889:NSA851895 OBL851889:OBW851895 OLH851889:OLS851895 OVD851889:OVO851895 PEZ851889:PFK851895 POV851889:PPG851895 PYR851889:PZC851895 QIN851889:QIY851895 QSJ851889:QSU851895 RCF851889:RCQ851895 RMB851889:RMM851895 RVX851889:RWI851895 SFT851889:SGE851895 SPP851889:SQA851895 SZL851889:SZW851895 TJH851889:TJS851895 TTD851889:TTO851895 UCZ851889:UDK851895 UMV851889:UNG851895 UWR851889:UXC851895 VGN851889:VGY851895 VQJ851889:VQU851895 WAF851889:WAQ851895 WKB851889:WKM851895 WTX851889:WUI851895 J65493:J65495 HL917425:HW917431 RH917425:RS917431 ABD917425:ABO917431 AKZ917425:ALK917431 AUV917425:AVG917431 BER917425:BFC917431 BON917425:BOY917431 BYJ917425:BYU917431 CIF917425:CIQ917431 CSB917425:CSM917431 DBX917425:DCI917431 DLT917425:DME917431 DVP917425:DWA917431 EFL917425:EFW917431 EPH917425:EPS917431 EZD917425:EZO917431 FIZ917425:FJK917431 FSV917425:FTG917431 GCR917425:GDC917431 GMN917425:GMY917431 GWJ917425:GWU917431 HGF917425:HGQ917431 HQB917425:HQM917431 HZX917425:IAI917431 IJT917425:IKE917431 ITP917425:IUA917431 JDL917425:JDW917431 JNH917425:JNS917431 JXD917425:JXO917431 KGZ917425:KHK917431 KQV917425:KRG917431 LAR917425:LBC917431 LKN917425:LKY917431 LUJ917425:LUU917431 MEF917425:MEQ917431 MOB917425:MOM917431 MXX917425:MYI917431 NHT917425:NIE917431 NRP917425:NSA917431 OBL917425:OBW917431 OLH917425:OLS917431 OVD917425:OVO917431 PEZ917425:PFK917431 POV917425:PPG917431 PYR917425:PZC917431 QIN917425:QIY917431 QSJ917425:QSU917431 RCF917425:RCQ917431 RMB917425:RMM917431 RVX917425:RWI917431 SFT917425:SGE917431 SPP917425:SQA917431 SZL917425:SZW917431 TJH917425:TJS917431 TTD917425:TTO917431 UCZ917425:UDK917431 UMV917425:UNG917431 UWR917425:UXC917431 VGN917425:VGY917431 VQJ917425:VQU917431 WAF917425:WAQ917431 WKB917425:WKM917431 WTX917425:WUI917431 J131029:J131031 HL982961:HW982967 RH982961:RS982967 ABD982961:ABO982967 AKZ982961:ALK982967 AUV982961:AVG982967 BER982961:BFC982967 BON982961:BOY982967 BYJ982961:BYU982967 CIF982961:CIQ982967 CSB982961:CSM982967 DBX982961:DCI982967 DLT982961:DME982967 DVP982961:DWA982967 EFL982961:EFW982967 EPH982961:EPS982967 EZD982961:EZO982967 FIZ982961:FJK982967 FSV982961:FTG982967 GCR982961:GDC982967 GMN982961:GMY982967 GWJ982961:GWU982967 HGF982961:HGQ982967 HQB982961:HQM982967 HZX982961:IAI982967 IJT982961:IKE982967 ITP982961:IUA982967 JDL982961:JDW982967 JNH982961:JNS982967 JXD982961:JXO982967 KGZ982961:KHK982967 KQV982961:KRG982967 LAR982961:LBC982967 LKN982961:LKY982967 LUJ982961:LUU982967 MEF982961:MEQ982967 MOB982961:MOM982967 MXX982961:MYI982967 NHT982961:NIE982967 NRP982961:NSA982967 OBL982961:OBW982967 OLH982961:OLS982967 OVD982961:OVO982967 PEZ982961:PFK982967 POV982961:PPG982967 PYR982961:PZC982967 QIN982961:QIY982967 QSJ982961:QSU982967 RCF982961:RCQ982967 RMB982961:RMM982967 RVX982961:RWI982967 SFT982961:SGE982967 SPP982961:SQA982967 SZL982961:SZW982967 TJH982961:TJS982967 TTD982961:TTO982967 UCZ982961:UDK982967 UMV982961:UNG982967 UWR982961:UXC982967 VGN982961:VGY982967 VQJ982961:VQU982967 WAF982961:WAQ982967 WKB982961:WKM982967 WTX982961:WUI982967 J196565:J196567 HL65493:HW65495 RH65493:RS65495 ABD65493:ABO65495 AKZ65493:ALK65495 AUV65493:AVG65495 BER65493:BFC65495 BON65493:BOY65495 BYJ65493:BYU65495 CIF65493:CIQ65495 CSB65493:CSM65495 DBX65493:DCI65495 DLT65493:DME65495 DVP65493:DWA65495 EFL65493:EFW65495 EPH65493:EPS65495 EZD65493:EZO65495 FIZ65493:FJK65495 FSV65493:FTG65495 GCR65493:GDC65495 GMN65493:GMY65495 GWJ65493:GWU65495 HGF65493:HGQ65495 HQB65493:HQM65495 HZX65493:IAI65495 IJT65493:IKE65495 ITP65493:IUA65495 JDL65493:JDW65495 JNH65493:JNS65495 JXD65493:JXO65495 KGZ65493:KHK65495 KQV65493:KRG65495 LAR65493:LBC65495 LKN65493:LKY65495 LUJ65493:LUU65495 MEF65493:MEQ65495 MOB65493:MOM65495 MXX65493:MYI65495 NHT65493:NIE65495 NRP65493:NSA65495 OBL65493:OBW65495 OLH65493:OLS65495 OVD65493:OVO65495 PEZ65493:PFK65495 POV65493:PPG65495 PYR65493:PZC65495 QIN65493:QIY65495 QSJ65493:QSU65495 RCF65493:RCQ65495 RMB65493:RMM65495 RVX65493:RWI65495 SFT65493:SGE65495 SPP65493:SQA65495 SZL65493:SZW65495 TJH65493:TJS65495 TTD65493:TTO65495 UCZ65493:UDK65495 UMV65493:UNG65495 UWR65493:UXC65495 VGN65493:VGY65495 VQJ65493:VQU65495 WAF65493:WAQ65495 WKB65493:WKM65495 WTX65493:WUI65495 J262101:J262103 HL131029:HW131031 RH131029:RS131031 ABD131029:ABO131031 AKZ131029:ALK131031 AUV131029:AVG131031 BER131029:BFC131031 BON131029:BOY131031 BYJ131029:BYU131031 CIF131029:CIQ131031 CSB131029:CSM131031 DBX131029:DCI131031 DLT131029:DME131031 DVP131029:DWA131031 EFL131029:EFW131031 EPH131029:EPS131031 EZD131029:EZO131031 FIZ131029:FJK131031 FSV131029:FTG131031 GCR131029:GDC131031 GMN131029:GMY131031 GWJ131029:GWU131031 HGF131029:HGQ131031 HQB131029:HQM131031 HZX131029:IAI131031 IJT131029:IKE131031 ITP131029:IUA131031 JDL131029:JDW131031 JNH131029:JNS131031 JXD131029:JXO131031 KGZ131029:KHK131031 KQV131029:KRG131031 LAR131029:LBC131031 LKN131029:LKY131031 LUJ131029:LUU131031 MEF131029:MEQ131031 MOB131029:MOM131031 MXX131029:MYI131031 NHT131029:NIE131031 NRP131029:NSA131031 OBL131029:OBW131031 OLH131029:OLS131031 OVD131029:OVO131031 PEZ131029:PFK131031 POV131029:PPG131031 PYR131029:PZC131031 QIN131029:QIY131031 QSJ131029:QSU131031 RCF131029:RCQ131031 RMB131029:RMM131031 RVX131029:RWI131031 SFT131029:SGE131031 SPP131029:SQA131031 SZL131029:SZW131031 TJH131029:TJS131031 TTD131029:TTO131031 UCZ131029:UDK131031 UMV131029:UNG131031 UWR131029:UXC131031 VGN131029:VGY131031 VQJ131029:VQU131031 WAF131029:WAQ131031 WKB131029:WKM131031 WTX131029:WUI131031 J327637:J327639 HL196565:HW196567 RH196565:RS196567 ABD196565:ABO196567 AKZ196565:ALK196567 AUV196565:AVG196567 BER196565:BFC196567 BON196565:BOY196567 BYJ196565:BYU196567 CIF196565:CIQ196567 CSB196565:CSM196567 DBX196565:DCI196567 DLT196565:DME196567 DVP196565:DWA196567 EFL196565:EFW196567 EPH196565:EPS196567 EZD196565:EZO196567 FIZ196565:FJK196567 FSV196565:FTG196567 GCR196565:GDC196567 GMN196565:GMY196567 GWJ196565:GWU196567 HGF196565:HGQ196567 HQB196565:HQM196567 HZX196565:IAI196567 IJT196565:IKE196567 ITP196565:IUA196567 JDL196565:JDW196567 JNH196565:JNS196567 JXD196565:JXO196567 KGZ196565:KHK196567 KQV196565:KRG196567 LAR196565:LBC196567 LKN196565:LKY196567 LUJ196565:LUU196567 MEF196565:MEQ196567 MOB196565:MOM196567 MXX196565:MYI196567 NHT196565:NIE196567 NRP196565:NSA196567 OBL196565:OBW196567 OLH196565:OLS196567 OVD196565:OVO196567 PEZ196565:PFK196567 POV196565:PPG196567 PYR196565:PZC196567 QIN196565:QIY196567 QSJ196565:QSU196567 RCF196565:RCQ196567 RMB196565:RMM196567 RVX196565:RWI196567 SFT196565:SGE196567 SPP196565:SQA196567 SZL196565:SZW196567 TJH196565:TJS196567 TTD196565:TTO196567 UCZ196565:UDK196567 UMV196565:UNG196567 UWR196565:UXC196567 VGN196565:VGY196567 VQJ196565:VQU196567 WAF196565:WAQ196567 WKB196565:WKM196567 WTX196565:WUI196567 J393173:J393175 HL262101:HW262103 RH262101:RS262103 ABD262101:ABO262103 AKZ262101:ALK262103 AUV262101:AVG262103 BER262101:BFC262103 BON262101:BOY262103 BYJ262101:BYU262103 CIF262101:CIQ262103 CSB262101:CSM262103 DBX262101:DCI262103 DLT262101:DME262103 DVP262101:DWA262103 EFL262101:EFW262103 EPH262101:EPS262103 EZD262101:EZO262103 FIZ262101:FJK262103 FSV262101:FTG262103 GCR262101:GDC262103 GMN262101:GMY262103 GWJ262101:GWU262103 HGF262101:HGQ262103 HQB262101:HQM262103 HZX262101:IAI262103 IJT262101:IKE262103 ITP262101:IUA262103 JDL262101:JDW262103 JNH262101:JNS262103 JXD262101:JXO262103 KGZ262101:KHK262103 KQV262101:KRG262103 LAR262101:LBC262103 LKN262101:LKY262103 LUJ262101:LUU262103 MEF262101:MEQ262103 MOB262101:MOM262103 MXX262101:MYI262103 NHT262101:NIE262103 NRP262101:NSA262103 OBL262101:OBW262103 OLH262101:OLS262103 OVD262101:OVO262103 PEZ262101:PFK262103 POV262101:PPG262103 PYR262101:PZC262103 QIN262101:QIY262103 QSJ262101:QSU262103 RCF262101:RCQ262103 RMB262101:RMM262103 RVX262101:RWI262103 SFT262101:SGE262103 SPP262101:SQA262103 SZL262101:SZW262103 TJH262101:TJS262103 TTD262101:TTO262103 UCZ262101:UDK262103 UMV262101:UNG262103 UWR262101:UXC262103 VGN262101:VGY262103 VQJ262101:VQU262103 WAF262101:WAQ262103 WKB262101:WKM262103 WTX262101:WUI262103 J458709:J458711 HL327637:HW327639 RH327637:RS327639 ABD327637:ABO327639 AKZ327637:ALK327639 AUV327637:AVG327639 BER327637:BFC327639 BON327637:BOY327639 BYJ327637:BYU327639 CIF327637:CIQ327639 CSB327637:CSM327639 DBX327637:DCI327639 DLT327637:DME327639 DVP327637:DWA327639 EFL327637:EFW327639 EPH327637:EPS327639 EZD327637:EZO327639 FIZ327637:FJK327639 FSV327637:FTG327639 GCR327637:GDC327639 GMN327637:GMY327639 GWJ327637:GWU327639 HGF327637:HGQ327639 HQB327637:HQM327639 HZX327637:IAI327639 IJT327637:IKE327639 ITP327637:IUA327639 JDL327637:JDW327639 JNH327637:JNS327639 JXD327637:JXO327639 KGZ327637:KHK327639 KQV327637:KRG327639 LAR327637:LBC327639 LKN327637:LKY327639 LUJ327637:LUU327639 MEF327637:MEQ327639 MOB327637:MOM327639 MXX327637:MYI327639 NHT327637:NIE327639 NRP327637:NSA327639 OBL327637:OBW327639 OLH327637:OLS327639 OVD327637:OVO327639 PEZ327637:PFK327639 POV327637:PPG327639 PYR327637:PZC327639 QIN327637:QIY327639 QSJ327637:QSU327639 RCF327637:RCQ327639 RMB327637:RMM327639 RVX327637:RWI327639 SFT327637:SGE327639 SPP327637:SQA327639 SZL327637:SZW327639 TJH327637:TJS327639 TTD327637:TTO327639 UCZ327637:UDK327639 UMV327637:UNG327639 UWR327637:UXC327639 VGN327637:VGY327639 VQJ327637:VQU327639 WAF327637:WAQ327639 WKB327637:WKM327639 WTX327637:WUI327639 J524245:J524247 HL393173:HW393175 RH393173:RS393175 ABD393173:ABO393175 AKZ393173:ALK393175 AUV393173:AVG393175 BER393173:BFC393175 BON393173:BOY393175 BYJ393173:BYU393175 CIF393173:CIQ393175 CSB393173:CSM393175 DBX393173:DCI393175 DLT393173:DME393175 DVP393173:DWA393175 EFL393173:EFW393175 EPH393173:EPS393175 EZD393173:EZO393175 FIZ393173:FJK393175 FSV393173:FTG393175 GCR393173:GDC393175 GMN393173:GMY393175 GWJ393173:GWU393175 HGF393173:HGQ393175 HQB393173:HQM393175 HZX393173:IAI393175 IJT393173:IKE393175 ITP393173:IUA393175 JDL393173:JDW393175 JNH393173:JNS393175 JXD393173:JXO393175 KGZ393173:KHK393175 KQV393173:KRG393175 LAR393173:LBC393175 LKN393173:LKY393175 LUJ393173:LUU393175 MEF393173:MEQ393175 MOB393173:MOM393175 MXX393173:MYI393175 NHT393173:NIE393175 NRP393173:NSA393175 OBL393173:OBW393175 OLH393173:OLS393175 OVD393173:OVO393175 PEZ393173:PFK393175 POV393173:PPG393175 PYR393173:PZC393175 QIN393173:QIY393175 QSJ393173:QSU393175 RCF393173:RCQ393175 RMB393173:RMM393175 RVX393173:RWI393175 SFT393173:SGE393175 SPP393173:SQA393175 SZL393173:SZW393175 TJH393173:TJS393175 TTD393173:TTO393175 UCZ393173:UDK393175 UMV393173:UNG393175 UWR393173:UXC393175 VGN393173:VGY393175 VQJ393173:VQU393175 WAF393173:WAQ393175 WKB393173:WKM393175 WTX393173:WUI393175 J589781:J589783 HL458709:HW458711 RH458709:RS458711 ABD458709:ABO458711 AKZ458709:ALK458711 AUV458709:AVG458711 BER458709:BFC458711 BON458709:BOY458711 BYJ458709:BYU458711 CIF458709:CIQ458711 CSB458709:CSM458711 DBX458709:DCI458711 DLT458709:DME458711 DVP458709:DWA458711 EFL458709:EFW458711 EPH458709:EPS458711 EZD458709:EZO458711 FIZ458709:FJK458711 FSV458709:FTG458711 GCR458709:GDC458711 GMN458709:GMY458711 GWJ458709:GWU458711 HGF458709:HGQ458711 HQB458709:HQM458711 HZX458709:IAI458711 IJT458709:IKE458711 ITP458709:IUA458711 JDL458709:JDW458711 JNH458709:JNS458711 JXD458709:JXO458711 KGZ458709:KHK458711 KQV458709:KRG458711 LAR458709:LBC458711 LKN458709:LKY458711 LUJ458709:LUU458711 MEF458709:MEQ458711 MOB458709:MOM458711 MXX458709:MYI458711 NHT458709:NIE458711 NRP458709:NSA458711 OBL458709:OBW458711 OLH458709:OLS458711 OVD458709:OVO458711 PEZ458709:PFK458711 POV458709:PPG458711 PYR458709:PZC458711 QIN458709:QIY458711 QSJ458709:QSU458711 RCF458709:RCQ458711 RMB458709:RMM458711 RVX458709:RWI458711 SFT458709:SGE458711 SPP458709:SQA458711 SZL458709:SZW458711 TJH458709:TJS458711 TTD458709:TTO458711 UCZ458709:UDK458711 UMV458709:UNG458711 UWR458709:UXC458711 VGN458709:VGY458711 VQJ458709:VQU458711 WAF458709:WAQ458711 WKB458709:WKM458711 WTX458709:WUI458711 J655317:J655319 HL524245:HW524247 RH524245:RS524247 ABD524245:ABO524247 AKZ524245:ALK524247 AUV524245:AVG524247 BER524245:BFC524247 BON524245:BOY524247 BYJ524245:BYU524247 CIF524245:CIQ524247 CSB524245:CSM524247 DBX524245:DCI524247 DLT524245:DME524247 DVP524245:DWA524247 EFL524245:EFW524247 EPH524245:EPS524247 EZD524245:EZO524247 FIZ524245:FJK524247 FSV524245:FTG524247 GCR524245:GDC524247 GMN524245:GMY524247 GWJ524245:GWU524247 HGF524245:HGQ524247 HQB524245:HQM524247 HZX524245:IAI524247 IJT524245:IKE524247 ITP524245:IUA524247 JDL524245:JDW524247 JNH524245:JNS524247 JXD524245:JXO524247 KGZ524245:KHK524247 KQV524245:KRG524247 LAR524245:LBC524247 LKN524245:LKY524247 LUJ524245:LUU524247 MEF524245:MEQ524247 MOB524245:MOM524247 MXX524245:MYI524247 NHT524245:NIE524247 NRP524245:NSA524247 OBL524245:OBW524247 OLH524245:OLS524247 OVD524245:OVO524247 PEZ524245:PFK524247 POV524245:PPG524247 PYR524245:PZC524247 QIN524245:QIY524247 QSJ524245:QSU524247 RCF524245:RCQ524247 RMB524245:RMM524247 RVX524245:RWI524247 SFT524245:SGE524247 SPP524245:SQA524247 SZL524245:SZW524247 TJH524245:TJS524247 TTD524245:TTO524247 UCZ524245:UDK524247 UMV524245:UNG524247 UWR524245:UXC524247 VGN524245:VGY524247 VQJ524245:VQU524247 WAF524245:WAQ524247 WKB524245:WKM524247 WTX524245:WUI524247 J720853:J720855 HL589781:HW589783 RH589781:RS589783 ABD589781:ABO589783 AKZ589781:ALK589783 AUV589781:AVG589783 BER589781:BFC589783 BON589781:BOY589783 BYJ589781:BYU589783 CIF589781:CIQ589783 CSB589781:CSM589783 DBX589781:DCI589783 DLT589781:DME589783 DVP589781:DWA589783 EFL589781:EFW589783 EPH589781:EPS589783 EZD589781:EZO589783 FIZ589781:FJK589783 FSV589781:FTG589783 GCR589781:GDC589783 GMN589781:GMY589783 GWJ589781:GWU589783 HGF589781:HGQ589783 HQB589781:HQM589783 HZX589781:IAI589783 IJT589781:IKE589783 ITP589781:IUA589783 JDL589781:JDW589783 JNH589781:JNS589783 JXD589781:JXO589783 KGZ589781:KHK589783 KQV589781:KRG589783 LAR589781:LBC589783 LKN589781:LKY589783 LUJ589781:LUU589783 MEF589781:MEQ589783 MOB589781:MOM589783 MXX589781:MYI589783 NHT589781:NIE589783 NRP589781:NSA589783 OBL589781:OBW589783 OLH589781:OLS589783 OVD589781:OVO589783 PEZ589781:PFK589783 POV589781:PPG589783 PYR589781:PZC589783 QIN589781:QIY589783 QSJ589781:QSU589783 RCF589781:RCQ589783 RMB589781:RMM589783 RVX589781:RWI589783 SFT589781:SGE589783 SPP589781:SQA589783 SZL589781:SZW589783 TJH589781:TJS589783 TTD589781:TTO589783 UCZ589781:UDK589783 UMV589781:UNG589783 UWR589781:UXC589783 VGN589781:VGY589783 VQJ589781:VQU589783 WAF589781:WAQ589783 WKB589781:WKM589783 WTX589781:WUI589783 J786389:J786391 HL655317:HW655319 RH655317:RS655319 ABD655317:ABO655319 AKZ655317:ALK655319 AUV655317:AVG655319 BER655317:BFC655319 BON655317:BOY655319 BYJ655317:BYU655319 CIF655317:CIQ655319 CSB655317:CSM655319 DBX655317:DCI655319 DLT655317:DME655319 DVP655317:DWA655319 EFL655317:EFW655319 EPH655317:EPS655319 EZD655317:EZO655319 FIZ655317:FJK655319 FSV655317:FTG655319 GCR655317:GDC655319 GMN655317:GMY655319 GWJ655317:GWU655319 HGF655317:HGQ655319 HQB655317:HQM655319 HZX655317:IAI655319 IJT655317:IKE655319 ITP655317:IUA655319 JDL655317:JDW655319 JNH655317:JNS655319 JXD655317:JXO655319 KGZ655317:KHK655319 KQV655317:KRG655319 LAR655317:LBC655319 LKN655317:LKY655319 LUJ655317:LUU655319 MEF655317:MEQ655319 MOB655317:MOM655319 MXX655317:MYI655319 NHT655317:NIE655319 NRP655317:NSA655319 OBL655317:OBW655319 OLH655317:OLS655319 OVD655317:OVO655319 PEZ655317:PFK655319 POV655317:PPG655319 PYR655317:PZC655319 QIN655317:QIY655319 QSJ655317:QSU655319 RCF655317:RCQ655319 RMB655317:RMM655319 RVX655317:RWI655319 SFT655317:SGE655319 SPP655317:SQA655319 SZL655317:SZW655319 TJH655317:TJS655319 TTD655317:TTO655319 UCZ655317:UDK655319 UMV655317:UNG655319 UWR655317:UXC655319 VGN655317:VGY655319 VQJ655317:VQU655319 WAF655317:WAQ655319 WKB655317:WKM655319 WTX655317:WUI655319 J851925:J851927 HL720853:HW720855 RH720853:RS720855 ABD720853:ABO720855 AKZ720853:ALK720855 AUV720853:AVG720855 BER720853:BFC720855 BON720853:BOY720855 BYJ720853:BYU720855 CIF720853:CIQ720855 CSB720853:CSM720855 DBX720853:DCI720855 DLT720853:DME720855 DVP720853:DWA720855 EFL720853:EFW720855 EPH720853:EPS720855 EZD720853:EZO720855 FIZ720853:FJK720855 FSV720853:FTG720855 GCR720853:GDC720855 GMN720853:GMY720855 GWJ720853:GWU720855 HGF720853:HGQ720855 HQB720853:HQM720855 HZX720853:IAI720855 IJT720853:IKE720855 ITP720853:IUA720855 JDL720853:JDW720855 JNH720853:JNS720855 JXD720853:JXO720855 KGZ720853:KHK720855 KQV720853:KRG720855 LAR720853:LBC720855 LKN720853:LKY720855 LUJ720853:LUU720855 MEF720853:MEQ720855 MOB720853:MOM720855 MXX720853:MYI720855 NHT720853:NIE720855 NRP720853:NSA720855 OBL720853:OBW720855 OLH720853:OLS720855 OVD720853:OVO720855 PEZ720853:PFK720855 POV720853:PPG720855 PYR720853:PZC720855 QIN720853:QIY720855 QSJ720853:QSU720855 RCF720853:RCQ720855 RMB720853:RMM720855 RVX720853:RWI720855 SFT720853:SGE720855 SPP720853:SQA720855 SZL720853:SZW720855 TJH720853:TJS720855 TTD720853:TTO720855 UCZ720853:UDK720855 UMV720853:UNG720855 UWR720853:UXC720855 VGN720853:VGY720855 VQJ720853:VQU720855 WAF720853:WAQ720855 WKB720853:WKM720855 WTX720853:WUI720855 J917461:J917463 HL786389:HW786391 RH786389:RS786391 ABD786389:ABO786391 AKZ786389:ALK786391 AUV786389:AVG786391 BER786389:BFC786391 BON786389:BOY786391 BYJ786389:BYU786391 CIF786389:CIQ786391 CSB786389:CSM786391 DBX786389:DCI786391 DLT786389:DME786391 DVP786389:DWA786391 EFL786389:EFW786391 EPH786389:EPS786391 EZD786389:EZO786391 FIZ786389:FJK786391 FSV786389:FTG786391 GCR786389:GDC786391 GMN786389:GMY786391 GWJ786389:GWU786391 HGF786389:HGQ786391 HQB786389:HQM786391 HZX786389:IAI786391 IJT786389:IKE786391 ITP786389:IUA786391 JDL786389:JDW786391 JNH786389:JNS786391 JXD786389:JXO786391 KGZ786389:KHK786391 KQV786389:KRG786391 LAR786389:LBC786391 LKN786389:LKY786391 LUJ786389:LUU786391 MEF786389:MEQ786391 MOB786389:MOM786391 MXX786389:MYI786391 NHT786389:NIE786391 NRP786389:NSA786391 OBL786389:OBW786391 OLH786389:OLS786391 OVD786389:OVO786391 PEZ786389:PFK786391 POV786389:PPG786391 PYR786389:PZC786391 QIN786389:QIY786391 QSJ786389:QSU786391 RCF786389:RCQ786391 RMB786389:RMM786391 RVX786389:RWI786391 SFT786389:SGE786391 SPP786389:SQA786391 SZL786389:SZW786391 TJH786389:TJS786391 TTD786389:TTO786391 UCZ786389:UDK786391 UMV786389:UNG786391 UWR786389:UXC786391 VGN786389:VGY786391 VQJ786389:VQU786391 WAF786389:WAQ786391 WKB786389:WKM786391 WTX786389:WUI786391 J982997:J982999 HL851925:HW851927 RH851925:RS851927 ABD851925:ABO851927 AKZ851925:ALK851927 AUV851925:AVG851927 BER851925:BFC851927 BON851925:BOY851927 BYJ851925:BYU851927 CIF851925:CIQ851927 CSB851925:CSM851927 DBX851925:DCI851927 DLT851925:DME851927 DVP851925:DWA851927 EFL851925:EFW851927 EPH851925:EPS851927 EZD851925:EZO851927 FIZ851925:FJK851927 FSV851925:FTG851927 GCR851925:GDC851927 GMN851925:GMY851927 GWJ851925:GWU851927 HGF851925:HGQ851927 HQB851925:HQM851927 HZX851925:IAI851927 IJT851925:IKE851927 ITP851925:IUA851927 JDL851925:JDW851927 JNH851925:JNS851927 JXD851925:JXO851927 KGZ851925:KHK851927 KQV851925:KRG851927 LAR851925:LBC851927 LKN851925:LKY851927 LUJ851925:LUU851927 MEF851925:MEQ851927 MOB851925:MOM851927 MXX851925:MYI851927 NHT851925:NIE851927 NRP851925:NSA851927 OBL851925:OBW851927 OLH851925:OLS851927 OVD851925:OVO851927 PEZ851925:PFK851927 POV851925:PPG851927 PYR851925:PZC851927 QIN851925:QIY851927 QSJ851925:QSU851927 RCF851925:RCQ851927 RMB851925:RMM851927 RVX851925:RWI851927 SFT851925:SGE851927 SPP851925:SQA851927 SZL851925:SZW851927 TJH851925:TJS851927 TTD851925:TTO851927 UCZ851925:UDK851927 UMV851925:UNG851927 UWR851925:UXC851927 VGN851925:VGY851927 VQJ851925:VQU851927 WAF851925:WAQ851927 WKB851925:WKM851927 WTX851925:WUI851927 J65424:J65427 HL917461:HW917463 RH917461:RS917463 ABD917461:ABO917463 AKZ917461:ALK917463 AUV917461:AVG917463 BER917461:BFC917463 BON917461:BOY917463 BYJ917461:BYU917463 CIF917461:CIQ917463 CSB917461:CSM917463 DBX917461:DCI917463 DLT917461:DME917463 DVP917461:DWA917463 EFL917461:EFW917463 EPH917461:EPS917463 EZD917461:EZO917463 FIZ917461:FJK917463 FSV917461:FTG917463 GCR917461:GDC917463 GMN917461:GMY917463 GWJ917461:GWU917463 HGF917461:HGQ917463 HQB917461:HQM917463 HZX917461:IAI917463 IJT917461:IKE917463 ITP917461:IUA917463 JDL917461:JDW917463 JNH917461:JNS917463 JXD917461:JXO917463 KGZ917461:KHK917463 KQV917461:KRG917463 LAR917461:LBC917463 LKN917461:LKY917463 LUJ917461:LUU917463 MEF917461:MEQ917463 MOB917461:MOM917463 MXX917461:MYI917463 NHT917461:NIE917463 NRP917461:NSA917463 OBL917461:OBW917463 OLH917461:OLS917463 OVD917461:OVO917463 PEZ917461:PFK917463 POV917461:PPG917463 PYR917461:PZC917463 QIN917461:QIY917463 QSJ917461:QSU917463 RCF917461:RCQ917463 RMB917461:RMM917463 RVX917461:RWI917463 SFT917461:SGE917463 SPP917461:SQA917463 SZL917461:SZW917463 TJH917461:TJS917463 TTD917461:TTO917463 UCZ917461:UDK917463 UMV917461:UNG917463 UWR917461:UXC917463 VGN917461:VGY917463 VQJ917461:VQU917463 WAF917461:WAQ917463 WKB917461:WKM917463 WTX917461:WUI917463 J130960:J130963 HL982997:HW982999 RH982997:RS982999 ABD982997:ABO982999 AKZ982997:ALK982999 AUV982997:AVG982999 BER982997:BFC982999 BON982997:BOY982999 BYJ982997:BYU982999 CIF982997:CIQ982999 CSB982997:CSM982999 DBX982997:DCI982999 DLT982997:DME982999 DVP982997:DWA982999 EFL982997:EFW982999 EPH982997:EPS982999 EZD982997:EZO982999 FIZ982997:FJK982999 FSV982997:FTG982999 GCR982997:GDC982999 GMN982997:GMY982999 GWJ982997:GWU982999 HGF982997:HGQ982999 HQB982997:HQM982999 HZX982997:IAI982999 IJT982997:IKE982999 ITP982997:IUA982999 JDL982997:JDW982999 JNH982997:JNS982999 JXD982997:JXO982999 KGZ982997:KHK982999 KQV982997:KRG982999 LAR982997:LBC982999 LKN982997:LKY982999 LUJ982997:LUU982999 MEF982997:MEQ982999 MOB982997:MOM982999 MXX982997:MYI982999 NHT982997:NIE982999 NRP982997:NSA982999 OBL982997:OBW982999 OLH982997:OLS982999 OVD982997:OVO982999 PEZ982997:PFK982999 POV982997:PPG982999 PYR982997:PZC982999 QIN982997:QIY982999 QSJ982997:QSU982999 RCF982997:RCQ982999 RMB982997:RMM982999 RVX982997:RWI982999 SFT982997:SGE982999 SPP982997:SQA982999 SZL982997:SZW982999 TJH982997:TJS982999 TTD982997:TTO982999 UCZ982997:UDK982999 UMV982997:UNG982999 UWR982997:UXC982999 VGN982997:VGY982999 VQJ982997:VQU982999 WAF982997:WAQ982999 WKB982997:WKM982999 WTX982997:WUI982999 J196496:J196499 HL65424:HW65427 RH65424:RS65427 ABD65424:ABO65427 AKZ65424:ALK65427 AUV65424:AVG65427 BER65424:BFC65427 BON65424:BOY65427 BYJ65424:BYU65427 CIF65424:CIQ65427 CSB65424:CSM65427 DBX65424:DCI65427 DLT65424:DME65427 DVP65424:DWA65427 EFL65424:EFW65427 EPH65424:EPS65427 EZD65424:EZO65427 FIZ65424:FJK65427 FSV65424:FTG65427 GCR65424:GDC65427 GMN65424:GMY65427 GWJ65424:GWU65427 HGF65424:HGQ65427 HQB65424:HQM65427 HZX65424:IAI65427 IJT65424:IKE65427 ITP65424:IUA65427 JDL65424:JDW65427 JNH65424:JNS65427 JXD65424:JXO65427 KGZ65424:KHK65427 KQV65424:KRG65427 LAR65424:LBC65427 LKN65424:LKY65427 LUJ65424:LUU65427 MEF65424:MEQ65427 MOB65424:MOM65427 MXX65424:MYI65427 NHT65424:NIE65427 NRP65424:NSA65427 OBL65424:OBW65427 OLH65424:OLS65427 OVD65424:OVO65427 PEZ65424:PFK65427 POV65424:PPG65427 PYR65424:PZC65427 QIN65424:QIY65427 QSJ65424:QSU65427 RCF65424:RCQ65427 RMB65424:RMM65427 RVX65424:RWI65427 SFT65424:SGE65427 SPP65424:SQA65427 SZL65424:SZW65427 TJH65424:TJS65427 TTD65424:TTO65427 UCZ65424:UDK65427 UMV65424:UNG65427 UWR65424:UXC65427 VGN65424:VGY65427 VQJ65424:VQU65427 WAF65424:WAQ65427 WKB65424:WKM65427 WTX65424:WUI65427 J262032:J262035 HL130960:HW130963 RH130960:RS130963 ABD130960:ABO130963 AKZ130960:ALK130963 AUV130960:AVG130963 BER130960:BFC130963 BON130960:BOY130963 BYJ130960:BYU130963 CIF130960:CIQ130963 CSB130960:CSM130963 DBX130960:DCI130963 DLT130960:DME130963 DVP130960:DWA130963 EFL130960:EFW130963 EPH130960:EPS130963 EZD130960:EZO130963 FIZ130960:FJK130963 FSV130960:FTG130963 GCR130960:GDC130963 GMN130960:GMY130963 GWJ130960:GWU130963 HGF130960:HGQ130963 HQB130960:HQM130963 HZX130960:IAI130963 IJT130960:IKE130963 ITP130960:IUA130963 JDL130960:JDW130963 JNH130960:JNS130963 JXD130960:JXO130963 KGZ130960:KHK130963 KQV130960:KRG130963 LAR130960:LBC130963 LKN130960:LKY130963 LUJ130960:LUU130963 MEF130960:MEQ130963 MOB130960:MOM130963 MXX130960:MYI130963 NHT130960:NIE130963 NRP130960:NSA130963 OBL130960:OBW130963 OLH130960:OLS130963 OVD130960:OVO130963 PEZ130960:PFK130963 POV130960:PPG130963 PYR130960:PZC130963 QIN130960:QIY130963 QSJ130960:QSU130963 RCF130960:RCQ130963 RMB130960:RMM130963 RVX130960:RWI130963 SFT130960:SGE130963 SPP130960:SQA130963 SZL130960:SZW130963 TJH130960:TJS130963 TTD130960:TTO130963 UCZ130960:UDK130963 UMV130960:UNG130963 UWR130960:UXC130963 VGN130960:VGY130963 VQJ130960:VQU130963 WAF130960:WAQ130963 WKB130960:WKM130963 WTX130960:WUI130963 J327568:J327571 HL196496:HW196499 RH196496:RS196499 ABD196496:ABO196499 AKZ196496:ALK196499 AUV196496:AVG196499 BER196496:BFC196499 BON196496:BOY196499 BYJ196496:BYU196499 CIF196496:CIQ196499 CSB196496:CSM196499 DBX196496:DCI196499 DLT196496:DME196499 DVP196496:DWA196499 EFL196496:EFW196499 EPH196496:EPS196499 EZD196496:EZO196499 FIZ196496:FJK196499 FSV196496:FTG196499 GCR196496:GDC196499 GMN196496:GMY196499 GWJ196496:GWU196499 HGF196496:HGQ196499 HQB196496:HQM196499 HZX196496:IAI196499 IJT196496:IKE196499 ITP196496:IUA196499 JDL196496:JDW196499 JNH196496:JNS196499 JXD196496:JXO196499 KGZ196496:KHK196499 KQV196496:KRG196499 LAR196496:LBC196499 LKN196496:LKY196499 LUJ196496:LUU196499 MEF196496:MEQ196499 MOB196496:MOM196499 MXX196496:MYI196499 NHT196496:NIE196499 NRP196496:NSA196499 OBL196496:OBW196499 OLH196496:OLS196499 OVD196496:OVO196499 PEZ196496:PFK196499 POV196496:PPG196499 PYR196496:PZC196499 QIN196496:QIY196499 QSJ196496:QSU196499 RCF196496:RCQ196499 RMB196496:RMM196499 RVX196496:RWI196499 SFT196496:SGE196499 SPP196496:SQA196499 SZL196496:SZW196499 TJH196496:TJS196499 TTD196496:TTO196499 UCZ196496:UDK196499 UMV196496:UNG196499 UWR196496:UXC196499 VGN196496:VGY196499 VQJ196496:VQU196499 WAF196496:WAQ196499 WKB196496:WKM196499 WTX196496:WUI196499 J393104:J393107 HL262032:HW262035 RH262032:RS262035 ABD262032:ABO262035 AKZ262032:ALK262035 AUV262032:AVG262035 BER262032:BFC262035 BON262032:BOY262035 BYJ262032:BYU262035 CIF262032:CIQ262035 CSB262032:CSM262035 DBX262032:DCI262035 DLT262032:DME262035 DVP262032:DWA262035 EFL262032:EFW262035 EPH262032:EPS262035 EZD262032:EZO262035 FIZ262032:FJK262035 FSV262032:FTG262035 GCR262032:GDC262035 GMN262032:GMY262035 GWJ262032:GWU262035 HGF262032:HGQ262035 HQB262032:HQM262035 HZX262032:IAI262035 IJT262032:IKE262035 ITP262032:IUA262035 JDL262032:JDW262035 JNH262032:JNS262035 JXD262032:JXO262035 KGZ262032:KHK262035 KQV262032:KRG262035 LAR262032:LBC262035 LKN262032:LKY262035 LUJ262032:LUU262035 MEF262032:MEQ262035 MOB262032:MOM262035 MXX262032:MYI262035 NHT262032:NIE262035 NRP262032:NSA262035 OBL262032:OBW262035 OLH262032:OLS262035 OVD262032:OVO262035 PEZ262032:PFK262035 POV262032:PPG262035 PYR262032:PZC262035 QIN262032:QIY262035 QSJ262032:QSU262035 RCF262032:RCQ262035 RMB262032:RMM262035 RVX262032:RWI262035 SFT262032:SGE262035 SPP262032:SQA262035 SZL262032:SZW262035 TJH262032:TJS262035 TTD262032:TTO262035 UCZ262032:UDK262035 UMV262032:UNG262035 UWR262032:UXC262035 VGN262032:VGY262035 VQJ262032:VQU262035 WAF262032:WAQ262035 WKB262032:WKM262035 WTX262032:WUI262035 J458640:J458643 HL327568:HW327571 RH327568:RS327571 ABD327568:ABO327571 AKZ327568:ALK327571 AUV327568:AVG327571 BER327568:BFC327571 BON327568:BOY327571 BYJ327568:BYU327571 CIF327568:CIQ327571 CSB327568:CSM327571 DBX327568:DCI327571 DLT327568:DME327571 DVP327568:DWA327571 EFL327568:EFW327571 EPH327568:EPS327571 EZD327568:EZO327571 FIZ327568:FJK327571 FSV327568:FTG327571 GCR327568:GDC327571 GMN327568:GMY327571 GWJ327568:GWU327571 HGF327568:HGQ327571 HQB327568:HQM327571 HZX327568:IAI327571 IJT327568:IKE327571 ITP327568:IUA327571 JDL327568:JDW327571 JNH327568:JNS327571 JXD327568:JXO327571 KGZ327568:KHK327571 KQV327568:KRG327571 LAR327568:LBC327571 LKN327568:LKY327571 LUJ327568:LUU327571 MEF327568:MEQ327571 MOB327568:MOM327571 MXX327568:MYI327571 NHT327568:NIE327571 NRP327568:NSA327571 OBL327568:OBW327571 OLH327568:OLS327571 OVD327568:OVO327571 PEZ327568:PFK327571 POV327568:PPG327571 PYR327568:PZC327571 QIN327568:QIY327571 QSJ327568:QSU327571 RCF327568:RCQ327571 RMB327568:RMM327571 RVX327568:RWI327571 SFT327568:SGE327571 SPP327568:SQA327571 SZL327568:SZW327571 TJH327568:TJS327571 TTD327568:TTO327571 UCZ327568:UDK327571 UMV327568:UNG327571 UWR327568:UXC327571 VGN327568:VGY327571 VQJ327568:VQU327571 WAF327568:WAQ327571 WKB327568:WKM327571 WTX327568:WUI327571 J524176:J524179 HL393104:HW393107 RH393104:RS393107 ABD393104:ABO393107 AKZ393104:ALK393107 AUV393104:AVG393107 BER393104:BFC393107 BON393104:BOY393107 BYJ393104:BYU393107 CIF393104:CIQ393107 CSB393104:CSM393107 DBX393104:DCI393107 DLT393104:DME393107 DVP393104:DWA393107 EFL393104:EFW393107 EPH393104:EPS393107 EZD393104:EZO393107 FIZ393104:FJK393107 FSV393104:FTG393107 GCR393104:GDC393107 GMN393104:GMY393107 GWJ393104:GWU393107 HGF393104:HGQ393107 HQB393104:HQM393107 HZX393104:IAI393107 IJT393104:IKE393107 ITP393104:IUA393107 JDL393104:JDW393107 JNH393104:JNS393107 JXD393104:JXO393107 KGZ393104:KHK393107 KQV393104:KRG393107 LAR393104:LBC393107 LKN393104:LKY393107 LUJ393104:LUU393107 MEF393104:MEQ393107 MOB393104:MOM393107 MXX393104:MYI393107 NHT393104:NIE393107 NRP393104:NSA393107 OBL393104:OBW393107 OLH393104:OLS393107 OVD393104:OVO393107 PEZ393104:PFK393107 POV393104:PPG393107 PYR393104:PZC393107 QIN393104:QIY393107 QSJ393104:QSU393107 RCF393104:RCQ393107 RMB393104:RMM393107 RVX393104:RWI393107 SFT393104:SGE393107 SPP393104:SQA393107 SZL393104:SZW393107 TJH393104:TJS393107 TTD393104:TTO393107 UCZ393104:UDK393107 UMV393104:UNG393107 UWR393104:UXC393107 VGN393104:VGY393107 VQJ393104:VQU393107 WAF393104:WAQ393107 WKB393104:WKM393107 WTX393104:WUI393107 J589712:J589715 HL458640:HW458643 RH458640:RS458643 ABD458640:ABO458643 AKZ458640:ALK458643 AUV458640:AVG458643 BER458640:BFC458643 BON458640:BOY458643 BYJ458640:BYU458643 CIF458640:CIQ458643 CSB458640:CSM458643 DBX458640:DCI458643 DLT458640:DME458643 DVP458640:DWA458643 EFL458640:EFW458643 EPH458640:EPS458643 EZD458640:EZO458643 FIZ458640:FJK458643 FSV458640:FTG458643 GCR458640:GDC458643 GMN458640:GMY458643 GWJ458640:GWU458643 HGF458640:HGQ458643 HQB458640:HQM458643 HZX458640:IAI458643 IJT458640:IKE458643 ITP458640:IUA458643 JDL458640:JDW458643 JNH458640:JNS458643 JXD458640:JXO458643 KGZ458640:KHK458643 KQV458640:KRG458643 LAR458640:LBC458643 LKN458640:LKY458643 LUJ458640:LUU458643 MEF458640:MEQ458643 MOB458640:MOM458643 MXX458640:MYI458643 NHT458640:NIE458643 NRP458640:NSA458643 OBL458640:OBW458643 OLH458640:OLS458643 OVD458640:OVO458643 PEZ458640:PFK458643 POV458640:PPG458643 PYR458640:PZC458643 QIN458640:QIY458643 QSJ458640:QSU458643 RCF458640:RCQ458643 RMB458640:RMM458643 RVX458640:RWI458643 SFT458640:SGE458643 SPP458640:SQA458643 SZL458640:SZW458643 TJH458640:TJS458643 TTD458640:TTO458643 UCZ458640:UDK458643 UMV458640:UNG458643 UWR458640:UXC458643 VGN458640:VGY458643 VQJ458640:VQU458643 WAF458640:WAQ458643 WKB458640:WKM458643 WTX458640:WUI458643 J655248:J655251 HL524176:HW524179 RH524176:RS524179 ABD524176:ABO524179 AKZ524176:ALK524179 AUV524176:AVG524179 BER524176:BFC524179 BON524176:BOY524179 BYJ524176:BYU524179 CIF524176:CIQ524179 CSB524176:CSM524179 DBX524176:DCI524179 DLT524176:DME524179 DVP524176:DWA524179 EFL524176:EFW524179 EPH524176:EPS524179 EZD524176:EZO524179 FIZ524176:FJK524179 FSV524176:FTG524179 GCR524176:GDC524179 GMN524176:GMY524179 GWJ524176:GWU524179 HGF524176:HGQ524179 HQB524176:HQM524179 HZX524176:IAI524179 IJT524176:IKE524179 ITP524176:IUA524179 JDL524176:JDW524179 JNH524176:JNS524179 JXD524176:JXO524179 KGZ524176:KHK524179 KQV524176:KRG524179 LAR524176:LBC524179 LKN524176:LKY524179 LUJ524176:LUU524179 MEF524176:MEQ524179 MOB524176:MOM524179 MXX524176:MYI524179 NHT524176:NIE524179 NRP524176:NSA524179 OBL524176:OBW524179 OLH524176:OLS524179 OVD524176:OVO524179 PEZ524176:PFK524179 POV524176:PPG524179 PYR524176:PZC524179 QIN524176:QIY524179 QSJ524176:QSU524179 RCF524176:RCQ524179 RMB524176:RMM524179 RVX524176:RWI524179 SFT524176:SGE524179 SPP524176:SQA524179 SZL524176:SZW524179 TJH524176:TJS524179 TTD524176:TTO524179 UCZ524176:UDK524179 UMV524176:UNG524179 UWR524176:UXC524179 VGN524176:VGY524179 VQJ524176:VQU524179 WAF524176:WAQ524179 WKB524176:WKM524179 WTX524176:WUI524179 J720784:J720787 HL589712:HW589715 RH589712:RS589715 ABD589712:ABO589715 AKZ589712:ALK589715 AUV589712:AVG589715 BER589712:BFC589715 BON589712:BOY589715 BYJ589712:BYU589715 CIF589712:CIQ589715 CSB589712:CSM589715 DBX589712:DCI589715 DLT589712:DME589715 DVP589712:DWA589715 EFL589712:EFW589715 EPH589712:EPS589715 EZD589712:EZO589715 FIZ589712:FJK589715 FSV589712:FTG589715 GCR589712:GDC589715 GMN589712:GMY589715 GWJ589712:GWU589715 HGF589712:HGQ589715 HQB589712:HQM589715 HZX589712:IAI589715 IJT589712:IKE589715 ITP589712:IUA589715 JDL589712:JDW589715 JNH589712:JNS589715 JXD589712:JXO589715 KGZ589712:KHK589715 KQV589712:KRG589715 LAR589712:LBC589715 LKN589712:LKY589715 LUJ589712:LUU589715 MEF589712:MEQ589715 MOB589712:MOM589715 MXX589712:MYI589715 NHT589712:NIE589715 NRP589712:NSA589715 OBL589712:OBW589715 OLH589712:OLS589715 OVD589712:OVO589715 PEZ589712:PFK589715 POV589712:PPG589715 PYR589712:PZC589715 QIN589712:QIY589715 QSJ589712:QSU589715 RCF589712:RCQ589715 RMB589712:RMM589715 RVX589712:RWI589715 SFT589712:SGE589715 SPP589712:SQA589715 SZL589712:SZW589715 TJH589712:TJS589715 TTD589712:TTO589715 UCZ589712:UDK589715 UMV589712:UNG589715 UWR589712:UXC589715 VGN589712:VGY589715 VQJ589712:VQU589715 WAF589712:WAQ589715 WKB589712:WKM589715 WTX589712:WUI589715 J786320:J786323 HL655248:HW655251 RH655248:RS655251 ABD655248:ABO655251 AKZ655248:ALK655251 AUV655248:AVG655251 BER655248:BFC655251 BON655248:BOY655251 BYJ655248:BYU655251 CIF655248:CIQ655251 CSB655248:CSM655251 DBX655248:DCI655251 DLT655248:DME655251 DVP655248:DWA655251 EFL655248:EFW655251 EPH655248:EPS655251 EZD655248:EZO655251 FIZ655248:FJK655251 FSV655248:FTG655251 GCR655248:GDC655251 GMN655248:GMY655251 GWJ655248:GWU655251 HGF655248:HGQ655251 HQB655248:HQM655251 HZX655248:IAI655251 IJT655248:IKE655251 ITP655248:IUA655251 JDL655248:JDW655251 JNH655248:JNS655251 JXD655248:JXO655251 KGZ655248:KHK655251 KQV655248:KRG655251 LAR655248:LBC655251 LKN655248:LKY655251 LUJ655248:LUU655251 MEF655248:MEQ655251 MOB655248:MOM655251 MXX655248:MYI655251 NHT655248:NIE655251 NRP655248:NSA655251 OBL655248:OBW655251 OLH655248:OLS655251 OVD655248:OVO655251 PEZ655248:PFK655251 POV655248:PPG655251 PYR655248:PZC655251 QIN655248:QIY655251 QSJ655248:QSU655251 RCF655248:RCQ655251 RMB655248:RMM655251 RVX655248:RWI655251 SFT655248:SGE655251 SPP655248:SQA655251 SZL655248:SZW655251 TJH655248:TJS655251 TTD655248:TTO655251 UCZ655248:UDK655251 UMV655248:UNG655251 UWR655248:UXC655251 VGN655248:VGY655251 VQJ655248:VQU655251 WAF655248:WAQ655251 WKB655248:WKM655251 WTX655248:WUI655251 J851856:J851859 HL720784:HW720787 RH720784:RS720787 ABD720784:ABO720787 AKZ720784:ALK720787 AUV720784:AVG720787 BER720784:BFC720787 BON720784:BOY720787 BYJ720784:BYU720787 CIF720784:CIQ720787 CSB720784:CSM720787 DBX720784:DCI720787 DLT720784:DME720787 DVP720784:DWA720787 EFL720784:EFW720787 EPH720784:EPS720787 EZD720784:EZO720787 FIZ720784:FJK720787 FSV720784:FTG720787 GCR720784:GDC720787 GMN720784:GMY720787 GWJ720784:GWU720787 HGF720784:HGQ720787 HQB720784:HQM720787 HZX720784:IAI720787 IJT720784:IKE720787 ITP720784:IUA720787 JDL720784:JDW720787 JNH720784:JNS720787 JXD720784:JXO720787 KGZ720784:KHK720787 KQV720784:KRG720787 LAR720784:LBC720787 LKN720784:LKY720787 LUJ720784:LUU720787 MEF720784:MEQ720787 MOB720784:MOM720787 MXX720784:MYI720787 NHT720784:NIE720787 NRP720784:NSA720787 OBL720784:OBW720787 OLH720784:OLS720787 OVD720784:OVO720787 PEZ720784:PFK720787 POV720784:PPG720787 PYR720784:PZC720787 QIN720784:QIY720787 QSJ720784:QSU720787 RCF720784:RCQ720787 RMB720784:RMM720787 RVX720784:RWI720787 SFT720784:SGE720787 SPP720784:SQA720787 SZL720784:SZW720787 TJH720784:TJS720787 TTD720784:TTO720787 UCZ720784:UDK720787 UMV720784:UNG720787 UWR720784:UXC720787 VGN720784:VGY720787 VQJ720784:VQU720787 WAF720784:WAQ720787 WKB720784:WKM720787 WTX720784:WUI720787 J917392:J917395 HL786320:HW786323 RH786320:RS786323 ABD786320:ABO786323 AKZ786320:ALK786323 AUV786320:AVG786323 BER786320:BFC786323 BON786320:BOY786323 BYJ786320:BYU786323 CIF786320:CIQ786323 CSB786320:CSM786323 DBX786320:DCI786323 DLT786320:DME786323 DVP786320:DWA786323 EFL786320:EFW786323 EPH786320:EPS786323 EZD786320:EZO786323 FIZ786320:FJK786323 FSV786320:FTG786323 GCR786320:GDC786323 GMN786320:GMY786323 GWJ786320:GWU786323 HGF786320:HGQ786323 HQB786320:HQM786323 HZX786320:IAI786323 IJT786320:IKE786323 ITP786320:IUA786323 JDL786320:JDW786323 JNH786320:JNS786323 JXD786320:JXO786323 KGZ786320:KHK786323 KQV786320:KRG786323 LAR786320:LBC786323 LKN786320:LKY786323 LUJ786320:LUU786323 MEF786320:MEQ786323 MOB786320:MOM786323 MXX786320:MYI786323 NHT786320:NIE786323 NRP786320:NSA786323 OBL786320:OBW786323 OLH786320:OLS786323 OVD786320:OVO786323 PEZ786320:PFK786323 POV786320:PPG786323 PYR786320:PZC786323 QIN786320:QIY786323 QSJ786320:QSU786323 RCF786320:RCQ786323 RMB786320:RMM786323 RVX786320:RWI786323 SFT786320:SGE786323 SPP786320:SQA786323 SZL786320:SZW786323 TJH786320:TJS786323 TTD786320:TTO786323 UCZ786320:UDK786323 UMV786320:UNG786323 UWR786320:UXC786323 VGN786320:VGY786323 VQJ786320:VQU786323 WAF786320:WAQ786323 WKB786320:WKM786323 WTX786320:WUI786323 J982928:J982931 HL851856:HW851859 RH851856:RS851859 ABD851856:ABO851859 AKZ851856:ALK851859 AUV851856:AVG851859 BER851856:BFC851859 BON851856:BOY851859 BYJ851856:BYU851859 CIF851856:CIQ851859 CSB851856:CSM851859 DBX851856:DCI851859 DLT851856:DME851859 DVP851856:DWA851859 EFL851856:EFW851859 EPH851856:EPS851859 EZD851856:EZO851859 FIZ851856:FJK851859 FSV851856:FTG851859 GCR851856:GDC851859 GMN851856:GMY851859 GWJ851856:GWU851859 HGF851856:HGQ851859 HQB851856:HQM851859 HZX851856:IAI851859 IJT851856:IKE851859 ITP851856:IUA851859 JDL851856:JDW851859 JNH851856:JNS851859 JXD851856:JXO851859 KGZ851856:KHK851859 KQV851856:KRG851859 LAR851856:LBC851859 LKN851856:LKY851859 LUJ851856:LUU851859 MEF851856:MEQ851859 MOB851856:MOM851859 MXX851856:MYI851859 NHT851856:NIE851859 NRP851856:NSA851859 OBL851856:OBW851859 OLH851856:OLS851859 OVD851856:OVO851859 PEZ851856:PFK851859 POV851856:PPG851859 PYR851856:PZC851859 QIN851856:QIY851859 QSJ851856:QSU851859 RCF851856:RCQ851859 RMB851856:RMM851859 RVX851856:RWI851859 SFT851856:SGE851859 SPP851856:SQA851859 SZL851856:SZW851859 TJH851856:TJS851859 TTD851856:TTO851859 UCZ851856:UDK851859 UMV851856:UNG851859 UWR851856:UXC851859 VGN851856:VGY851859 VQJ851856:VQU851859 WAF851856:WAQ851859 WKB851856:WKM851859 WTX851856:WUI851859 J65394 HL917392:HW917395 RH917392:RS917395 ABD917392:ABO917395 AKZ917392:ALK917395 AUV917392:AVG917395 BER917392:BFC917395 BON917392:BOY917395 BYJ917392:BYU917395 CIF917392:CIQ917395 CSB917392:CSM917395 DBX917392:DCI917395 DLT917392:DME917395 DVP917392:DWA917395 EFL917392:EFW917395 EPH917392:EPS917395 EZD917392:EZO917395 FIZ917392:FJK917395 FSV917392:FTG917395 GCR917392:GDC917395 GMN917392:GMY917395 GWJ917392:GWU917395 HGF917392:HGQ917395 HQB917392:HQM917395 HZX917392:IAI917395 IJT917392:IKE917395 ITP917392:IUA917395 JDL917392:JDW917395 JNH917392:JNS917395 JXD917392:JXO917395 KGZ917392:KHK917395 KQV917392:KRG917395 LAR917392:LBC917395 LKN917392:LKY917395 LUJ917392:LUU917395 MEF917392:MEQ917395 MOB917392:MOM917395 MXX917392:MYI917395 NHT917392:NIE917395 NRP917392:NSA917395 OBL917392:OBW917395 OLH917392:OLS917395 OVD917392:OVO917395 PEZ917392:PFK917395 POV917392:PPG917395 PYR917392:PZC917395 QIN917392:QIY917395 QSJ917392:QSU917395 RCF917392:RCQ917395 RMB917392:RMM917395 RVX917392:RWI917395 SFT917392:SGE917395 SPP917392:SQA917395 SZL917392:SZW917395 TJH917392:TJS917395 TTD917392:TTO917395 UCZ917392:UDK917395 UMV917392:UNG917395 UWR917392:UXC917395 VGN917392:VGY917395 VQJ917392:VQU917395 WAF917392:WAQ917395 WKB917392:WKM917395 WTX917392:WUI917395 J130930 HL982928:HW982931 RH982928:RS982931 ABD982928:ABO982931 AKZ982928:ALK982931 AUV982928:AVG982931 BER982928:BFC982931 BON982928:BOY982931 BYJ982928:BYU982931 CIF982928:CIQ982931 CSB982928:CSM982931 DBX982928:DCI982931 DLT982928:DME982931 DVP982928:DWA982931 EFL982928:EFW982931 EPH982928:EPS982931 EZD982928:EZO982931 FIZ982928:FJK982931 FSV982928:FTG982931 GCR982928:GDC982931 GMN982928:GMY982931 GWJ982928:GWU982931 HGF982928:HGQ982931 HQB982928:HQM982931 HZX982928:IAI982931 IJT982928:IKE982931 ITP982928:IUA982931 JDL982928:JDW982931 JNH982928:JNS982931 JXD982928:JXO982931 KGZ982928:KHK982931 KQV982928:KRG982931 LAR982928:LBC982931 LKN982928:LKY982931 LUJ982928:LUU982931 MEF982928:MEQ982931 MOB982928:MOM982931 MXX982928:MYI982931 NHT982928:NIE982931 NRP982928:NSA982931 OBL982928:OBW982931 OLH982928:OLS982931 OVD982928:OVO982931 PEZ982928:PFK982931 POV982928:PPG982931 PYR982928:PZC982931 QIN982928:QIY982931 QSJ982928:QSU982931 RCF982928:RCQ982931 RMB982928:RMM982931 RVX982928:RWI982931 SFT982928:SGE982931 SPP982928:SQA982931 SZL982928:SZW982931 TJH982928:TJS982931 TTD982928:TTO982931 UCZ982928:UDK982931 UMV982928:UNG982931 UWR982928:UXC982931 VGN982928:VGY982931 VQJ982928:VQU982931 WAF982928:WAQ982931 WKB982928:WKM982931 WTX982928:WUI982931 G982909:G982915 HN982909:HN982915 RJ982909:RJ982915 ABF982909:ABF982915 ALB982909:ALB982915 AUX982909:AUX982915 BET982909:BET982915 BOP982909:BOP982915 BYL982909:BYL982915 CIH982909:CIH982915 CSD982909:CSD982915 DBZ982909:DBZ982915 DLV982909:DLV982915 DVR982909:DVR982915 EFN982909:EFN982915 EPJ982909:EPJ982915 EZF982909:EZF982915 FJB982909:FJB982915 FSX982909:FSX982915 GCT982909:GCT982915 GMP982909:GMP982915 GWL982909:GWL982915 HGH982909:HGH982915 HQD982909:HQD982915 HZZ982909:HZZ982915 IJV982909:IJV982915 ITR982909:ITR982915 JDN982909:JDN982915 JNJ982909:JNJ982915 JXF982909:JXF982915 KHB982909:KHB982915 KQX982909:KQX982915 LAT982909:LAT982915 LKP982909:LKP982915 LUL982909:LUL982915 MEH982909:MEH982915 MOD982909:MOD982915 MXZ982909:MXZ982915 NHV982909:NHV982915 NRR982909:NRR982915 OBN982909:OBN982915 OLJ982909:OLJ982915 OVF982909:OVF982915 PFB982909:PFB982915 POX982909:POX982915 PYT982909:PYT982915 QIP982909:QIP982915 QSL982909:QSL982915 RCH982909:RCH982915 RMD982909:RMD982915 RVZ982909:RVZ982915 SFV982909:SFV982915 SPR982909:SPR982915 SZN982909:SZN982915 TJJ982909:TJJ982915 TTF982909:TTF982915 UDB982909:UDB982915 UMX982909:UMX982915 UWT982909:UWT982915 VGP982909:VGP982915 VQL982909:VQL982915 WAH982909:WAH982915 WKD982909:WKD982915 WTZ982909:WTZ982915 J196466 HL65394:HW65394 RH65394:RS65394 ABD65394:ABO65394 AKZ65394:ALK65394 AUV65394:AVG65394 BER65394:BFC65394 BON65394:BOY65394 BYJ65394:BYU65394 CIF65394:CIQ65394 CSB65394:CSM65394 DBX65394:DCI65394 DLT65394:DME65394 DVP65394:DWA65394 EFL65394:EFW65394 EPH65394:EPS65394 EZD65394:EZO65394 FIZ65394:FJK65394 FSV65394:FTG65394 GCR65394:GDC65394 GMN65394:GMY65394 GWJ65394:GWU65394 HGF65394:HGQ65394 HQB65394:HQM65394 HZX65394:IAI65394 IJT65394:IKE65394 ITP65394:IUA65394 JDL65394:JDW65394 JNH65394:JNS65394 JXD65394:JXO65394 KGZ65394:KHK65394 KQV65394:KRG65394 LAR65394:LBC65394 LKN65394:LKY65394 LUJ65394:LUU65394 MEF65394:MEQ65394 MOB65394:MOM65394 MXX65394:MYI65394 NHT65394:NIE65394 NRP65394:NSA65394 OBL65394:OBW65394 OLH65394:OLS65394 OVD65394:OVO65394 PEZ65394:PFK65394 POV65394:PPG65394 PYR65394:PZC65394 QIN65394:QIY65394 QSJ65394:QSU65394 RCF65394:RCQ65394 RMB65394:RMM65394 RVX65394:RWI65394 SFT65394:SGE65394 SPP65394:SQA65394 SZL65394:SZW65394 TJH65394:TJS65394 TTD65394:TTO65394 UCZ65394:UDK65394 UMV65394:UNG65394 UWR65394:UXC65394 VGN65394:VGY65394 VQJ65394:VQU65394 WAF65394:WAQ65394 WKB65394:WKM65394 WTX65394:WUI65394 J262002 HL130930:HW130930 RH130930:RS130930 ABD130930:ABO130930 AKZ130930:ALK130930 AUV130930:AVG130930 BER130930:BFC130930 BON130930:BOY130930 BYJ130930:BYU130930 CIF130930:CIQ130930 CSB130930:CSM130930 DBX130930:DCI130930 DLT130930:DME130930 DVP130930:DWA130930 EFL130930:EFW130930 EPH130930:EPS130930 EZD130930:EZO130930 FIZ130930:FJK130930 FSV130930:FTG130930 GCR130930:GDC130930 GMN130930:GMY130930 GWJ130930:GWU130930 HGF130930:HGQ130930 HQB130930:HQM130930 HZX130930:IAI130930 IJT130930:IKE130930 ITP130930:IUA130930 JDL130930:JDW130930 JNH130930:JNS130930 JXD130930:JXO130930 KGZ130930:KHK130930 KQV130930:KRG130930 LAR130930:LBC130930 LKN130930:LKY130930 LUJ130930:LUU130930 MEF130930:MEQ130930 MOB130930:MOM130930 MXX130930:MYI130930 NHT130930:NIE130930 NRP130930:NSA130930 OBL130930:OBW130930 OLH130930:OLS130930 OVD130930:OVO130930 PEZ130930:PFK130930 POV130930:PPG130930 PYR130930:PZC130930 QIN130930:QIY130930 QSJ130930:QSU130930 RCF130930:RCQ130930 RMB130930:RMM130930 RVX130930:RWI130930 SFT130930:SGE130930 SPP130930:SQA130930 SZL130930:SZW130930 TJH130930:TJS130930 TTD130930:TTO130930 UCZ130930:UDK130930 UMV130930:UNG130930 UWR130930:UXC130930 VGN130930:VGY130930 VQJ130930:VQU130930 WAF130930:WAQ130930 WKB130930:WKM130930 WTX130930:WUI130930 J327538 HL196466:HW196466 RH196466:RS196466 ABD196466:ABO196466 AKZ196466:ALK196466 AUV196466:AVG196466 BER196466:BFC196466 BON196466:BOY196466 BYJ196466:BYU196466 CIF196466:CIQ196466 CSB196466:CSM196466 DBX196466:DCI196466 DLT196466:DME196466 DVP196466:DWA196466 EFL196466:EFW196466 EPH196466:EPS196466 EZD196466:EZO196466 FIZ196466:FJK196466 FSV196466:FTG196466 GCR196466:GDC196466 GMN196466:GMY196466 GWJ196466:GWU196466 HGF196466:HGQ196466 HQB196466:HQM196466 HZX196466:IAI196466 IJT196466:IKE196466 ITP196466:IUA196466 JDL196466:JDW196466 JNH196466:JNS196466 JXD196466:JXO196466 KGZ196466:KHK196466 KQV196466:KRG196466 LAR196466:LBC196466 LKN196466:LKY196466 LUJ196466:LUU196466 MEF196466:MEQ196466 MOB196466:MOM196466 MXX196466:MYI196466 NHT196466:NIE196466 NRP196466:NSA196466 OBL196466:OBW196466 OLH196466:OLS196466 OVD196466:OVO196466 PEZ196466:PFK196466 POV196466:PPG196466 PYR196466:PZC196466 QIN196466:QIY196466 QSJ196466:QSU196466 RCF196466:RCQ196466 RMB196466:RMM196466 RVX196466:RWI196466 SFT196466:SGE196466 SPP196466:SQA196466 SZL196466:SZW196466 TJH196466:TJS196466 TTD196466:TTO196466 UCZ196466:UDK196466 UMV196466:UNG196466 UWR196466:UXC196466 VGN196466:VGY196466 VQJ196466:VQU196466 WAF196466:WAQ196466 WKB196466:WKM196466 WTX196466:WUI196466 J393074 HL262002:HW262002 RH262002:RS262002 ABD262002:ABO262002 AKZ262002:ALK262002 AUV262002:AVG262002 BER262002:BFC262002 BON262002:BOY262002 BYJ262002:BYU262002 CIF262002:CIQ262002 CSB262002:CSM262002 DBX262002:DCI262002 DLT262002:DME262002 DVP262002:DWA262002 EFL262002:EFW262002 EPH262002:EPS262002 EZD262002:EZO262002 FIZ262002:FJK262002 FSV262002:FTG262002 GCR262002:GDC262002 GMN262002:GMY262002 GWJ262002:GWU262002 HGF262002:HGQ262002 HQB262002:HQM262002 HZX262002:IAI262002 IJT262002:IKE262002 ITP262002:IUA262002 JDL262002:JDW262002 JNH262002:JNS262002 JXD262002:JXO262002 KGZ262002:KHK262002 KQV262002:KRG262002 LAR262002:LBC262002 LKN262002:LKY262002 LUJ262002:LUU262002 MEF262002:MEQ262002 MOB262002:MOM262002 MXX262002:MYI262002 NHT262002:NIE262002 NRP262002:NSA262002 OBL262002:OBW262002 OLH262002:OLS262002 OVD262002:OVO262002 PEZ262002:PFK262002 POV262002:PPG262002 PYR262002:PZC262002 QIN262002:QIY262002 QSJ262002:QSU262002 RCF262002:RCQ262002 RMB262002:RMM262002 RVX262002:RWI262002 SFT262002:SGE262002 SPP262002:SQA262002 SZL262002:SZW262002 TJH262002:TJS262002 TTD262002:TTO262002 UCZ262002:UDK262002 UMV262002:UNG262002 UWR262002:UXC262002 VGN262002:VGY262002 VQJ262002:VQU262002 WAF262002:WAQ262002 WKB262002:WKM262002 WTX262002:WUI262002 J458610 HL327538:HW327538 RH327538:RS327538 ABD327538:ABO327538 AKZ327538:ALK327538 AUV327538:AVG327538 BER327538:BFC327538 BON327538:BOY327538 BYJ327538:BYU327538 CIF327538:CIQ327538 CSB327538:CSM327538 DBX327538:DCI327538 DLT327538:DME327538 DVP327538:DWA327538 EFL327538:EFW327538 EPH327538:EPS327538 EZD327538:EZO327538 FIZ327538:FJK327538 FSV327538:FTG327538 GCR327538:GDC327538 GMN327538:GMY327538 GWJ327538:GWU327538 HGF327538:HGQ327538 HQB327538:HQM327538 HZX327538:IAI327538 IJT327538:IKE327538 ITP327538:IUA327538 JDL327538:JDW327538 JNH327538:JNS327538 JXD327538:JXO327538 KGZ327538:KHK327538 KQV327538:KRG327538 LAR327538:LBC327538 LKN327538:LKY327538 LUJ327538:LUU327538 MEF327538:MEQ327538 MOB327538:MOM327538 MXX327538:MYI327538 NHT327538:NIE327538 NRP327538:NSA327538 OBL327538:OBW327538 OLH327538:OLS327538 OVD327538:OVO327538 PEZ327538:PFK327538 POV327538:PPG327538 PYR327538:PZC327538 QIN327538:QIY327538 QSJ327538:QSU327538 RCF327538:RCQ327538 RMB327538:RMM327538 RVX327538:RWI327538 SFT327538:SGE327538 SPP327538:SQA327538 SZL327538:SZW327538 TJH327538:TJS327538 TTD327538:TTO327538 UCZ327538:UDK327538 UMV327538:UNG327538 UWR327538:UXC327538 VGN327538:VGY327538 VQJ327538:VQU327538 WAF327538:WAQ327538 WKB327538:WKM327538 WTX327538:WUI327538 J524146 HL393074:HW393074 RH393074:RS393074 ABD393074:ABO393074 AKZ393074:ALK393074 AUV393074:AVG393074 BER393074:BFC393074 BON393074:BOY393074 BYJ393074:BYU393074 CIF393074:CIQ393074 CSB393074:CSM393074 DBX393074:DCI393074 DLT393074:DME393074 DVP393074:DWA393074 EFL393074:EFW393074 EPH393074:EPS393074 EZD393074:EZO393074 FIZ393074:FJK393074 FSV393074:FTG393074 GCR393074:GDC393074 GMN393074:GMY393074 GWJ393074:GWU393074 HGF393074:HGQ393074 HQB393074:HQM393074 HZX393074:IAI393074 IJT393074:IKE393074 ITP393074:IUA393074 JDL393074:JDW393074 JNH393074:JNS393074 JXD393074:JXO393074 KGZ393074:KHK393074 KQV393074:KRG393074 LAR393074:LBC393074 LKN393074:LKY393074 LUJ393074:LUU393074 MEF393074:MEQ393074 MOB393074:MOM393074 MXX393074:MYI393074 NHT393074:NIE393074 NRP393074:NSA393074 OBL393074:OBW393074 OLH393074:OLS393074 OVD393074:OVO393074 PEZ393074:PFK393074 POV393074:PPG393074 PYR393074:PZC393074 QIN393074:QIY393074 QSJ393074:QSU393074 RCF393074:RCQ393074 RMB393074:RMM393074 RVX393074:RWI393074 SFT393074:SGE393074 SPP393074:SQA393074 SZL393074:SZW393074 TJH393074:TJS393074 TTD393074:TTO393074 UCZ393074:UDK393074 UMV393074:UNG393074 UWR393074:UXC393074 VGN393074:VGY393074 VQJ393074:VQU393074 WAF393074:WAQ393074 WKB393074:WKM393074 WTX393074:WUI393074 J589682 HL458610:HW458610 RH458610:RS458610 ABD458610:ABO458610 AKZ458610:ALK458610 AUV458610:AVG458610 BER458610:BFC458610 BON458610:BOY458610 BYJ458610:BYU458610 CIF458610:CIQ458610 CSB458610:CSM458610 DBX458610:DCI458610 DLT458610:DME458610 DVP458610:DWA458610 EFL458610:EFW458610 EPH458610:EPS458610 EZD458610:EZO458610 FIZ458610:FJK458610 FSV458610:FTG458610 GCR458610:GDC458610 GMN458610:GMY458610 GWJ458610:GWU458610 HGF458610:HGQ458610 HQB458610:HQM458610 HZX458610:IAI458610 IJT458610:IKE458610 ITP458610:IUA458610 JDL458610:JDW458610 JNH458610:JNS458610 JXD458610:JXO458610 KGZ458610:KHK458610 KQV458610:KRG458610 LAR458610:LBC458610 LKN458610:LKY458610 LUJ458610:LUU458610 MEF458610:MEQ458610 MOB458610:MOM458610 MXX458610:MYI458610 NHT458610:NIE458610 NRP458610:NSA458610 OBL458610:OBW458610 OLH458610:OLS458610 OVD458610:OVO458610 PEZ458610:PFK458610 POV458610:PPG458610 PYR458610:PZC458610 QIN458610:QIY458610 QSJ458610:QSU458610 RCF458610:RCQ458610 RMB458610:RMM458610 RVX458610:RWI458610 SFT458610:SGE458610 SPP458610:SQA458610 SZL458610:SZW458610 TJH458610:TJS458610 TTD458610:TTO458610 UCZ458610:UDK458610 UMV458610:UNG458610 UWR458610:UXC458610 VGN458610:VGY458610 VQJ458610:VQU458610 WAF458610:WAQ458610 WKB458610:WKM458610 WTX458610:WUI458610 J655218 HL524146:HW524146 RH524146:RS524146 ABD524146:ABO524146 AKZ524146:ALK524146 AUV524146:AVG524146 BER524146:BFC524146 BON524146:BOY524146 BYJ524146:BYU524146 CIF524146:CIQ524146 CSB524146:CSM524146 DBX524146:DCI524146 DLT524146:DME524146 DVP524146:DWA524146 EFL524146:EFW524146 EPH524146:EPS524146 EZD524146:EZO524146 FIZ524146:FJK524146 FSV524146:FTG524146 GCR524146:GDC524146 GMN524146:GMY524146 GWJ524146:GWU524146 HGF524146:HGQ524146 HQB524146:HQM524146 HZX524146:IAI524146 IJT524146:IKE524146 ITP524146:IUA524146 JDL524146:JDW524146 JNH524146:JNS524146 JXD524146:JXO524146 KGZ524146:KHK524146 KQV524146:KRG524146 LAR524146:LBC524146 LKN524146:LKY524146 LUJ524146:LUU524146 MEF524146:MEQ524146 MOB524146:MOM524146 MXX524146:MYI524146 NHT524146:NIE524146 NRP524146:NSA524146 OBL524146:OBW524146 OLH524146:OLS524146 OVD524146:OVO524146 PEZ524146:PFK524146 POV524146:PPG524146 PYR524146:PZC524146 QIN524146:QIY524146 QSJ524146:QSU524146 RCF524146:RCQ524146 RMB524146:RMM524146 RVX524146:RWI524146 SFT524146:SGE524146 SPP524146:SQA524146 SZL524146:SZW524146 TJH524146:TJS524146 TTD524146:TTO524146 UCZ524146:UDK524146 UMV524146:UNG524146 UWR524146:UXC524146 VGN524146:VGY524146 VQJ524146:VQU524146 WAF524146:WAQ524146 WKB524146:WKM524146 WTX524146:WUI524146 J720754 HL589682:HW589682 RH589682:RS589682 ABD589682:ABO589682 AKZ589682:ALK589682 AUV589682:AVG589682 BER589682:BFC589682 BON589682:BOY589682 BYJ589682:BYU589682 CIF589682:CIQ589682 CSB589682:CSM589682 DBX589682:DCI589682 DLT589682:DME589682 DVP589682:DWA589682 EFL589682:EFW589682 EPH589682:EPS589682 EZD589682:EZO589682 FIZ589682:FJK589682 FSV589682:FTG589682 GCR589682:GDC589682 GMN589682:GMY589682 GWJ589682:GWU589682 HGF589682:HGQ589682 HQB589682:HQM589682 HZX589682:IAI589682 IJT589682:IKE589682 ITP589682:IUA589682 JDL589682:JDW589682 JNH589682:JNS589682 JXD589682:JXO589682 KGZ589682:KHK589682 KQV589682:KRG589682 LAR589682:LBC589682 LKN589682:LKY589682 LUJ589682:LUU589682 MEF589682:MEQ589682 MOB589682:MOM589682 MXX589682:MYI589682 NHT589682:NIE589682 NRP589682:NSA589682 OBL589682:OBW589682 OLH589682:OLS589682 OVD589682:OVO589682 PEZ589682:PFK589682 POV589682:PPG589682 PYR589682:PZC589682 QIN589682:QIY589682 QSJ589682:QSU589682 RCF589682:RCQ589682 RMB589682:RMM589682 RVX589682:RWI589682 SFT589682:SGE589682 SPP589682:SQA589682 SZL589682:SZW589682 TJH589682:TJS589682 TTD589682:TTO589682 UCZ589682:UDK589682 UMV589682:UNG589682 UWR589682:UXC589682 VGN589682:VGY589682 VQJ589682:VQU589682 WAF589682:WAQ589682 WKB589682:WKM589682 WTX589682:WUI589682 J786290 HL655218:HW655218 RH655218:RS655218 ABD655218:ABO655218 AKZ655218:ALK655218 AUV655218:AVG655218 BER655218:BFC655218 BON655218:BOY655218 BYJ655218:BYU655218 CIF655218:CIQ655218 CSB655218:CSM655218 DBX655218:DCI655218 DLT655218:DME655218 DVP655218:DWA655218 EFL655218:EFW655218 EPH655218:EPS655218 EZD655218:EZO655218 FIZ655218:FJK655218 FSV655218:FTG655218 GCR655218:GDC655218 GMN655218:GMY655218 GWJ655218:GWU655218 HGF655218:HGQ655218 HQB655218:HQM655218 HZX655218:IAI655218 IJT655218:IKE655218 ITP655218:IUA655218 JDL655218:JDW655218 JNH655218:JNS655218 JXD655218:JXO655218 KGZ655218:KHK655218 KQV655218:KRG655218 LAR655218:LBC655218 LKN655218:LKY655218 LUJ655218:LUU655218 MEF655218:MEQ655218 MOB655218:MOM655218 MXX655218:MYI655218 NHT655218:NIE655218 NRP655218:NSA655218 OBL655218:OBW655218 OLH655218:OLS655218 OVD655218:OVO655218 PEZ655218:PFK655218 POV655218:PPG655218 PYR655218:PZC655218 QIN655218:QIY655218 QSJ655218:QSU655218 RCF655218:RCQ655218 RMB655218:RMM655218 RVX655218:RWI655218 SFT655218:SGE655218 SPP655218:SQA655218 SZL655218:SZW655218 TJH655218:TJS655218 TTD655218:TTO655218 UCZ655218:UDK655218 UMV655218:UNG655218 UWR655218:UXC655218 VGN655218:VGY655218 VQJ655218:VQU655218 WAF655218:WAQ655218 WKB655218:WKM655218 WTX655218:WUI655218 J851826 HL720754:HW720754 RH720754:RS720754 ABD720754:ABO720754 AKZ720754:ALK720754 AUV720754:AVG720754 BER720754:BFC720754 BON720754:BOY720754 BYJ720754:BYU720754 CIF720754:CIQ720754 CSB720754:CSM720754 DBX720754:DCI720754 DLT720754:DME720754 DVP720754:DWA720754 EFL720754:EFW720754 EPH720754:EPS720754 EZD720754:EZO720754 FIZ720754:FJK720754 FSV720754:FTG720754 GCR720754:GDC720754 GMN720754:GMY720754 GWJ720754:GWU720754 HGF720754:HGQ720754 HQB720754:HQM720754 HZX720754:IAI720754 IJT720754:IKE720754 ITP720754:IUA720754 JDL720754:JDW720754 JNH720754:JNS720754 JXD720754:JXO720754 KGZ720754:KHK720754 KQV720754:KRG720754 LAR720754:LBC720754 LKN720754:LKY720754 LUJ720754:LUU720754 MEF720754:MEQ720754 MOB720754:MOM720754 MXX720754:MYI720754 NHT720754:NIE720754 NRP720754:NSA720754 OBL720754:OBW720754 OLH720754:OLS720754 OVD720754:OVO720754 PEZ720754:PFK720754 POV720754:PPG720754 PYR720754:PZC720754 QIN720754:QIY720754 QSJ720754:QSU720754 RCF720754:RCQ720754 RMB720754:RMM720754 RVX720754:RWI720754 SFT720754:SGE720754 SPP720754:SQA720754 SZL720754:SZW720754 TJH720754:TJS720754 TTD720754:TTO720754 UCZ720754:UDK720754 UMV720754:UNG720754 UWR720754:UXC720754 VGN720754:VGY720754 VQJ720754:VQU720754 WAF720754:WAQ720754 WKB720754:WKM720754 WTX720754:WUI720754 J917362 HL786290:HW786290 RH786290:RS786290 ABD786290:ABO786290 AKZ786290:ALK786290 AUV786290:AVG786290 BER786290:BFC786290 BON786290:BOY786290 BYJ786290:BYU786290 CIF786290:CIQ786290 CSB786290:CSM786290 DBX786290:DCI786290 DLT786290:DME786290 DVP786290:DWA786290 EFL786290:EFW786290 EPH786290:EPS786290 EZD786290:EZO786290 FIZ786290:FJK786290 FSV786290:FTG786290 GCR786290:GDC786290 GMN786290:GMY786290 GWJ786290:GWU786290 HGF786290:HGQ786290 HQB786290:HQM786290 HZX786290:IAI786290 IJT786290:IKE786290 ITP786290:IUA786290 JDL786290:JDW786290 JNH786290:JNS786290 JXD786290:JXO786290 KGZ786290:KHK786290 KQV786290:KRG786290 LAR786290:LBC786290 LKN786290:LKY786290 LUJ786290:LUU786290 MEF786290:MEQ786290 MOB786290:MOM786290 MXX786290:MYI786290 NHT786290:NIE786290 NRP786290:NSA786290 OBL786290:OBW786290 OLH786290:OLS786290 OVD786290:OVO786290 PEZ786290:PFK786290 POV786290:PPG786290 PYR786290:PZC786290 QIN786290:QIY786290 QSJ786290:QSU786290 RCF786290:RCQ786290 RMB786290:RMM786290 RVX786290:RWI786290 SFT786290:SGE786290 SPP786290:SQA786290 SZL786290:SZW786290 TJH786290:TJS786290 TTD786290:TTO786290 UCZ786290:UDK786290 UMV786290:UNG786290 UWR786290:UXC786290 VGN786290:VGY786290 VQJ786290:VQU786290 WAF786290:WAQ786290 WKB786290:WKM786290 WTX786290:WUI786290 J982898 HL851826:HW851826 RH851826:RS851826 ABD851826:ABO851826 AKZ851826:ALK851826 AUV851826:AVG851826 BER851826:BFC851826 BON851826:BOY851826 BYJ851826:BYU851826 CIF851826:CIQ851826 CSB851826:CSM851826 DBX851826:DCI851826 DLT851826:DME851826 DVP851826:DWA851826 EFL851826:EFW851826 EPH851826:EPS851826 EZD851826:EZO851826 FIZ851826:FJK851826 FSV851826:FTG851826 GCR851826:GDC851826 GMN851826:GMY851826 GWJ851826:GWU851826 HGF851826:HGQ851826 HQB851826:HQM851826 HZX851826:IAI851826 IJT851826:IKE851826 ITP851826:IUA851826 JDL851826:JDW851826 JNH851826:JNS851826 JXD851826:JXO851826 KGZ851826:KHK851826 KQV851826:KRG851826 LAR851826:LBC851826 LKN851826:LKY851826 LUJ851826:LUU851826 MEF851826:MEQ851826 MOB851826:MOM851826 MXX851826:MYI851826 NHT851826:NIE851826 NRP851826:NSA851826 OBL851826:OBW851826 OLH851826:OLS851826 OVD851826:OVO851826 PEZ851826:PFK851826 POV851826:PPG851826 PYR851826:PZC851826 QIN851826:QIY851826 QSJ851826:QSU851826 RCF851826:RCQ851826 RMB851826:RMM851826 RVX851826:RWI851826 SFT851826:SGE851826 SPP851826:SQA851826 SZL851826:SZW851826 TJH851826:TJS851826 TTD851826:TTO851826 UCZ851826:UDK851826 UMV851826:UNG851826 UWR851826:UXC851826 VGN851826:VGY851826 VQJ851826:VQU851826 WAF851826:WAQ851826 WKB851826:WKM851826 WTX851826:WUI851826 J65388:J65392 HL917362:HW917362 RH917362:RS917362 ABD917362:ABO917362 AKZ917362:ALK917362 AUV917362:AVG917362 BER917362:BFC917362 BON917362:BOY917362 BYJ917362:BYU917362 CIF917362:CIQ917362 CSB917362:CSM917362 DBX917362:DCI917362 DLT917362:DME917362 DVP917362:DWA917362 EFL917362:EFW917362 EPH917362:EPS917362 EZD917362:EZO917362 FIZ917362:FJK917362 FSV917362:FTG917362 GCR917362:GDC917362 GMN917362:GMY917362 GWJ917362:GWU917362 HGF917362:HGQ917362 HQB917362:HQM917362 HZX917362:IAI917362 IJT917362:IKE917362 ITP917362:IUA917362 JDL917362:JDW917362 JNH917362:JNS917362 JXD917362:JXO917362 KGZ917362:KHK917362 KQV917362:KRG917362 LAR917362:LBC917362 LKN917362:LKY917362 LUJ917362:LUU917362 MEF917362:MEQ917362 MOB917362:MOM917362 MXX917362:MYI917362 NHT917362:NIE917362 NRP917362:NSA917362 OBL917362:OBW917362 OLH917362:OLS917362 OVD917362:OVO917362 PEZ917362:PFK917362 POV917362:PPG917362 PYR917362:PZC917362 QIN917362:QIY917362 QSJ917362:QSU917362 RCF917362:RCQ917362 RMB917362:RMM917362 RVX917362:RWI917362 SFT917362:SGE917362 SPP917362:SQA917362 SZL917362:SZW917362 TJH917362:TJS917362 TTD917362:TTO917362 UCZ917362:UDK917362 UMV917362:UNG917362 UWR917362:UXC917362 VGN917362:VGY917362 VQJ917362:VQU917362 WAF917362:WAQ917362 WKB917362:WKM917362 WTX917362:WUI917362 WTZ786301:WTZ786307 HL982898:HW982898 RH982898:RS982898 ABD982898:ABO982898 AKZ982898:ALK982898 AUV982898:AVG982898 BER982898:BFC982898 BON982898:BOY982898 BYJ982898:BYU982898 CIF982898:CIQ982898 CSB982898:CSM982898 DBX982898:DCI982898 DLT982898:DME982898 DVP982898:DWA982898 EFL982898:EFW982898 EPH982898:EPS982898 EZD982898:EZO982898 FIZ982898:FJK982898 FSV982898:FTG982898 GCR982898:GDC982898 GMN982898:GMY982898 GWJ982898:GWU982898 HGF982898:HGQ982898 HQB982898:HQM982898 HZX982898:IAI982898 IJT982898:IKE982898 ITP982898:IUA982898 JDL982898:JDW982898 JNH982898:JNS982898 JXD982898:JXO982898 KGZ982898:KHK982898 KQV982898:KRG982898 LAR982898:LBC982898 LKN982898:LKY982898 LUJ982898:LUU982898 MEF982898:MEQ982898 MOB982898:MOM982898 MXX982898:MYI982898 NHT982898:NIE982898 NRP982898:NSA982898 OBL982898:OBW982898 OLH982898:OLS982898 OVD982898:OVO982898 PEZ982898:PFK982898 POV982898:PPG982898 PYR982898:PZC982898 QIN982898:QIY982898 QSJ982898:QSU982898 RCF982898:RCQ982898 RMB982898:RMM982898 RVX982898:RWI982898 SFT982898:SGE982898 SPP982898:SQA982898 SZL982898:SZW982898 TJH982898:TJS982898 TTD982898:TTO982898 UCZ982898:UDK982898 UMV982898:UNG982898 UWR982898:UXC982898 VGN982898:VGY982898 VQJ982898:VQU982898 WAF982898:WAQ982898 WKB982898:WKM982898 WTX982898:WUI982898 G65405:G65411 HN65405:HN65411 RJ65405:RJ65411 ABF65405:ABF65411 ALB65405:ALB65411 AUX65405:AUX65411 BET65405:BET65411 BOP65405:BOP65411 BYL65405:BYL65411 CIH65405:CIH65411 CSD65405:CSD65411 DBZ65405:DBZ65411 DLV65405:DLV65411 DVR65405:DVR65411 EFN65405:EFN65411 EPJ65405:EPJ65411 EZF65405:EZF65411 FJB65405:FJB65411 FSX65405:FSX65411 GCT65405:GCT65411 GMP65405:GMP65411 GWL65405:GWL65411 HGH65405:HGH65411 HQD65405:HQD65411 HZZ65405:HZZ65411 IJV65405:IJV65411 ITR65405:ITR65411 JDN65405:JDN65411 JNJ65405:JNJ65411 JXF65405:JXF65411 KHB65405:KHB65411 KQX65405:KQX65411 LAT65405:LAT65411 LKP65405:LKP65411 LUL65405:LUL65411 MEH65405:MEH65411 MOD65405:MOD65411 MXZ65405:MXZ65411 NHV65405:NHV65411 NRR65405:NRR65411 OBN65405:OBN65411 OLJ65405:OLJ65411 OVF65405:OVF65411 PFB65405:PFB65411 POX65405:POX65411 PYT65405:PYT65411 QIP65405:QIP65411 QSL65405:QSL65411 RCH65405:RCH65411 RMD65405:RMD65411 RVZ65405:RVZ65411 SFV65405:SFV65411 SPR65405:SPR65411 SZN65405:SZN65411 TJJ65405:TJJ65411 TTF65405:TTF65411 UDB65405:UDB65411 UMX65405:UMX65411 UWT65405:UWT65411 VGP65405:VGP65411 VQL65405:VQL65411 WAH65405:WAH65411 WKD65405:WKD65411 WTZ65405:WTZ65411 G130941:G130947 HN130941:HN130947 RJ130941:RJ130947 ABF130941:ABF130947 ALB130941:ALB130947 AUX130941:AUX130947 BET130941:BET130947 BOP130941:BOP130947 BYL130941:BYL130947 CIH130941:CIH130947 CSD130941:CSD130947 DBZ130941:DBZ130947 DLV130941:DLV130947 DVR130941:DVR130947 EFN130941:EFN130947 EPJ130941:EPJ130947 EZF130941:EZF130947 FJB130941:FJB130947 FSX130941:FSX130947 GCT130941:GCT130947 GMP130941:GMP130947 GWL130941:GWL130947 HGH130941:HGH130947 HQD130941:HQD130947 HZZ130941:HZZ130947 IJV130941:IJV130947 ITR130941:ITR130947 JDN130941:JDN130947 JNJ130941:JNJ130947 JXF130941:JXF130947 KHB130941:KHB130947 KQX130941:KQX130947 LAT130941:LAT130947 LKP130941:LKP130947 LUL130941:LUL130947 MEH130941:MEH130947 MOD130941:MOD130947 MXZ130941:MXZ130947 NHV130941:NHV130947 NRR130941:NRR130947 OBN130941:OBN130947 OLJ130941:OLJ130947 OVF130941:OVF130947 PFB130941:PFB130947 POX130941:POX130947 PYT130941:PYT130947 QIP130941:QIP130947 QSL130941:QSL130947 RCH130941:RCH130947 RMD130941:RMD130947 RVZ130941:RVZ130947 SFV130941:SFV130947 SPR130941:SPR130947 SZN130941:SZN130947 TJJ130941:TJJ130947 TTF130941:TTF130947 UDB130941:UDB130947 UMX130941:UMX130947 UWT130941:UWT130947 VGP130941:VGP130947 VQL130941:VQL130947 WAH130941:WAH130947 WKD130941:WKD130947 WTZ130941:WTZ130947 G196477:G196483 HN196477:HN196483 RJ196477:RJ196483 ABF196477:ABF196483 ALB196477:ALB196483 AUX196477:AUX196483 BET196477:BET196483 BOP196477:BOP196483 BYL196477:BYL196483 CIH196477:CIH196483 CSD196477:CSD196483 DBZ196477:DBZ196483 DLV196477:DLV196483 DVR196477:DVR196483 EFN196477:EFN196483 EPJ196477:EPJ196483 EZF196477:EZF196483 FJB196477:FJB196483 FSX196477:FSX196483 GCT196477:GCT196483 GMP196477:GMP196483 GWL196477:GWL196483 HGH196477:HGH196483 HQD196477:HQD196483 HZZ196477:HZZ196483 IJV196477:IJV196483 ITR196477:ITR196483 JDN196477:JDN196483 JNJ196477:JNJ196483 JXF196477:JXF196483 KHB196477:KHB196483 KQX196477:KQX196483 LAT196477:LAT196483 LKP196477:LKP196483 LUL196477:LUL196483 MEH196477:MEH196483 MOD196477:MOD196483 MXZ196477:MXZ196483 NHV196477:NHV196483 NRR196477:NRR196483 OBN196477:OBN196483 OLJ196477:OLJ196483 OVF196477:OVF196483 PFB196477:PFB196483 POX196477:POX196483 PYT196477:PYT196483 QIP196477:QIP196483 QSL196477:QSL196483 RCH196477:RCH196483 RMD196477:RMD196483 RVZ196477:RVZ196483 SFV196477:SFV196483 SPR196477:SPR196483 SZN196477:SZN196483 TJJ196477:TJJ196483 TTF196477:TTF196483 UDB196477:UDB196483 UMX196477:UMX196483 UWT196477:UWT196483 VGP196477:VGP196483 VQL196477:VQL196483 WAH196477:WAH196483 WKD196477:WKD196483 WTZ196477:WTZ196483 G262013:G262019 HN262013:HN262019 RJ262013:RJ262019 ABF262013:ABF262019 ALB262013:ALB262019 AUX262013:AUX262019 BET262013:BET262019 BOP262013:BOP262019 BYL262013:BYL262019 CIH262013:CIH262019 CSD262013:CSD262019 DBZ262013:DBZ262019 DLV262013:DLV262019 DVR262013:DVR262019 EFN262013:EFN262019 EPJ262013:EPJ262019 EZF262013:EZF262019 FJB262013:FJB262019 FSX262013:FSX262019 GCT262013:GCT262019 GMP262013:GMP262019 GWL262013:GWL262019 HGH262013:HGH262019 HQD262013:HQD262019 HZZ262013:HZZ262019 IJV262013:IJV262019 ITR262013:ITR262019 JDN262013:JDN262019 JNJ262013:JNJ262019 JXF262013:JXF262019 KHB262013:KHB262019 KQX262013:KQX262019 LAT262013:LAT262019 LKP262013:LKP262019 LUL262013:LUL262019 MEH262013:MEH262019 MOD262013:MOD262019 MXZ262013:MXZ262019 NHV262013:NHV262019 NRR262013:NRR262019 OBN262013:OBN262019 OLJ262013:OLJ262019 OVF262013:OVF262019 PFB262013:PFB262019 POX262013:POX262019 PYT262013:PYT262019 QIP262013:QIP262019 QSL262013:QSL262019 RCH262013:RCH262019 RMD262013:RMD262019 RVZ262013:RVZ262019 SFV262013:SFV262019 SPR262013:SPR262019 SZN262013:SZN262019 TJJ262013:TJJ262019 TTF262013:TTF262019 UDB262013:UDB262019 UMX262013:UMX262019 UWT262013:UWT262019 VGP262013:VGP262019 VQL262013:VQL262019 WAH262013:WAH262019 WKD262013:WKD262019 WTZ262013:WTZ262019 G327549:G327555 HN327549:HN327555 RJ327549:RJ327555 ABF327549:ABF327555 ALB327549:ALB327555 AUX327549:AUX327555 BET327549:BET327555 BOP327549:BOP327555 BYL327549:BYL327555 CIH327549:CIH327555 CSD327549:CSD327555 DBZ327549:DBZ327555 DLV327549:DLV327555 DVR327549:DVR327555 EFN327549:EFN327555 EPJ327549:EPJ327555 EZF327549:EZF327555 FJB327549:FJB327555 FSX327549:FSX327555 GCT327549:GCT327555 GMP327549:GMP327555 GWL327549:GWL327555 HGH327549:HGH327555 HQD327549:HQD327555 HZZ327549:HZZ327555 IJV327549:IJV327555 ITR327549:ITR327555 JDN327549:JDN327555 JNJ327549:JNJ327555 JXF327549:JXF327555 KHB327549:KHB327555 KQX327549:KQX327555 LAT327549:LAT327555 LKP327549:LKP327555 LUL327549:LUL327555 MEH327549:MEH327555 MOD327549:MOD327555 MXZ327549:MXZ327555 NHV327549:NHV327555 NRR327549:NRR327555 OBN327549:OBN327555 OLJ327549:OLJ327555 OVF327549:OVF327555 PFB327549:PFB327555 POX327549:POX327555 PYT327549:PYT327555 QIP327549:QIP327555 QSL327549:QSL327555 RCH327549:RCH327555 RMD327549:RMD327555 RVZ327549:RVZ327555 SFV327549:SFV327555 SPR327549:SPR327555 SZN327549:SZN327555 TJJ327549:TJJ327555 TTF327549:TTF327555 UDB327549:UDB327555 UMX327549:UMX327555 UWT327549:UWT327555 VGP327549:VGP327555 VQL327549:VQL327555 WAH327549:WAH327555 WKD327549:WKD327555 WTZ327549:WTZ327555 G393085:G393091 HN393085:HN393091 RJ393085:RJ393091 ABF393085:ABF393091 ALB393085:ALB393091 AUX393085:AUX393091 BET393085:BET393091 BOP393085:BOP393091 BYL393085:BYL393091 CIH393085:CIH393091 CSD393085:CSD393091 DBZ393085:DBZ393091 DLV393085:DLV393091 DVR393085:DVR393091 EFN393085:EFN393091 EPJ393085:EPJ393091 EZF393085:EZF393091 FJB393085:FJB393091 FSX393085:FSX393091 GCT393085:GCT393091 GMP393085:GMP393091 GWL393085:GWL393091 HGH393085:HGH393091 HQD393085:HQD393091 HZZ393085:HZZ393091 IJV393085:IJV393091 ITR393085:ITR393091 JDN393085:JDN393091 JNJ393085:JNJ393091 JXF393085:JXF393091 KHB393085:KHB393091 KQX393085:KQX393091 LAT393085:LAT393091 LKP393085:LKP393091 LUL393085:LUL393091 MEH393085:MEH393091 MOD393085:MOD393091 MXZ393085:MXZ393091 NHV393085:NHV393091 NRR393085:NRR393091 OBN393085:OBN393091 OLJ393085:OLJ393091 OVF393085:OVF393091 PFB393085:PFB393091 POX393085:POX393091 PYT393085:PYT393091 QIP393085:QIP393091 QSL393085:QSL393091 RCH393085:RCH393091 RMD393085:RMD393091 RVZ393085:RVZ393091 SFV393085:SFV393091 SPR393085:SPR393091 SZN393085:SZN393091 TJJ393085:TJJ393091 TTF393085:TTF393091 UDB393085:UDB393091 UMX393085:UMX393091 UWT393085:UWT393091 VGP393085:VGP393091 VQL393085:VQL393091 WAH393085:WAH393091 WKD393085:WKD393091 WTZ393085:WTZ393091 G458621:G458627 HN458621:HN458627 RJ458621:RJ458627 ABF458621:ABF458627 ALB458621:ALB458627 AUX458621:AUX458627 BET458621:BET458627 BOP458621:BOP458627 BYL458621:BYL458627 CIH458621:CIH458627 CSD458621:CSD458627 DBZ458621:DBZ458627 DLV458621:DLV458627 DVR458621:DVR458627 EFN458621:EFN458627 EPJ458621:EPJ458627 EZF458621:EZF458627 FJB458621:FJB458627 FSX458621:FSX458627 GCT458621:GCT458627 GMP458621:GMP458627 GWL458621:GWL458627 HGH458621:HGH458627 HQD458621:HQD458627 HZZ458621:HZZ458627 IJV458621:IJV458627 ITR458621:ITR458627 JDN458621:JDN458627 JNJ458621:JNJ458627 JXF458621:JXF458627 KHB458621:KHB458627 KQX458621:KQX458627 LAT458621:LAT458627 LKP458621:LKP458627 LUL458621:LUL458627 MEH458621:MEH458627 MOD458621:MOD458627 MXZ458621:MXZ458627 NHV458621:NHV458627 NRR458621:NRR458627 OBN458621:OBN458627 OLJ458621:OLJ458627 OVF458621:OVF458627 PFB458621:PFB458627 POX458621:POX458627 PYT458621:PYT458627 QIP458621:QIP458627 QSL458621:QSL458627 RCH458621:RCH458627 RMD458621:RMD458627 RVZ458621:RVZ458627 SFV458621:SFV458627 SPR458621:SPR458627 SZN458621:SZN458627 TJJ458621:TJJ458627 TTF458621:TTF458627 UDB458621:UDB458627 UMX458621:UMX458627 UWT458621:UWT458627 VGP458621:VGP458627 VQL458621:VQL458627 WAH458621:WAH458627 WKD458621:WKD458627 WTZ458621:WTZ458627 G524157:G524163 HN524157:HN524163 RJ524157:RJ524163 ABF524157:ABF524163 ALB524157:ALB524163 AUX524157:AUX524163 BET524157:BET524163 BOP524157:BOP524163 BYL524157:BYL524163 CIH524157:CIH524163 CSD524157:CSD524163 DBZ524157:DBZ524163 DLV524157:DLV524163 DVR524157:DVR524163 EFN524157:EFN524163 EPJ524157:EPJ524163 EZF524157:EZF524163 FJB524157:FJB524163 FSX524157:FSX524163 GCT524157:GCT524163 GMP524157:GMP524163 GWL524157:GWL524163 HGH524157:HGH524163 HQD524157:HQD524163 HZZ524157:HZZ524163 IJV524157:IJV524163 ITR524157:ITR524163 JDN524157:JDN524163 JNJ524157:JNJ524163 JXF524157:JXF524163 KHB524157:KHB524163 KQX524157:KQX524163 LAT524157:LAT524163 LKP524157:LKP524163 LUL524157:LUL524163 MEH524157:MEH524163 MOD524157:MOD524163 MXZ524157:MXZ524163 NHV524157:NHV524163 NRR524157:NRR524163 OBN524157:OBN524163 OLJ524157:OLJ524163 OVF524157:OVF524163 PFB524157:PFB524163 POX524157:POX524163 PYT524157:PYT524163 QIP524157:QIP524163 QSL524157:QSL524163 RCH524157:RCH524163 RMD524157:RMD524163 RVZ524157:RVZ524163 SFV524157:SFV524163 SPR524157:SPR524163 SZN524157:SZN524163 TJJ524157:TJJ524163 TTF524157:TTF524163 UDB524157:UDB524163 UMX524157:UMX524163 UWT524157:UWT524163 VGP524157:VGP524163 VQL524157:VQL524163 WAH524157:WAH524163 WKD524157:WKD524163 WTZ524157:WTZ524163 G589693:G589699 HN589693:HN589699 RJ589693:RJ589699 ABF589693:ABF589699 ALB589693:ALB589699 AUX589693:AUX589699 BET589693:BET589699 BOP589693:BOP589699 BYL589693:BYL589699 CIH589693:CIH589699 CSD589693:CSD589699 DBZ589693:DBZ589699 DLV589693:DLV589699 DVR589693:DVR589699 EFN589693:EFN589699 EPJ589693:EPJ589699 EZF589693:EZF589699 FJB589693:FJB589699 FSX589693:FSX589699 GCT589693:GCT589699 GMP589693:GMP589699 GWL589693:GWL589699 HGH589693:HGH589699 HQD589693:HQD589699 HZZ589693:HZZ589699 IJV589693:IJV589699 ITR589693:ITR589699 JDN589693:JDN589699 JNJ589693:JNJ589699 JXF589693:JXF589699 KHB589693:KHB589699 KQX589693:KQX589699 LAT589693:LAT589699 LKP589693:LKP589699 LUL589693:LUL589699 MEH589693:MEH589699 MOD589693:MOD589699 MXZ589693:MXZ589699 NHV589693:NHV589699 NRR589693:NRR589699 OBN589693:OBN589699 OLJ589693:OLJ589699 OVF589693:OVF589699 PFB589693:PFB589699 POX589693:POX589699 PYT589693:PYT589699 QIP589693:QIP589699 QSL589693:QSL589699 RCH589693:RCH589699 RMD589693:RMD589699 RVZ589693:RVZ589699 SFV589693:SFV589699 SPR589693:SPR589699 SZN589693:SZN589699 TJJ589693:TJJ589699 TTF589693:TTF589699 UDB589693:UDB589699 UMX589693:UMX589699 UWT589693:UWT589699 VGP589693:VGP589699 VQL589693:VQL589699 WAH589693:WAH589699 WKD589693:WKD589699 WTZ589693:WTZ589699 G655229:G655235 HN655229:HN655235 RJ655229:RJ655235 ABF655229:ABF655235 ALB655229:ALB655235 AUX655229:AUX655235 BET655229:BET655235 BOP655229:BOP655235 BYL655229:BYL655235 CIH655229:CIH655235 CSD655229:CSD655235 DBZ655229:DBZ655235 DLV655229:DLV655235 DVR655229:DVR655235 EFN655229:EFN655235 EPJ655229:EPJ655235 EZF655229:EZF655235 FJB655229:FJB655235 FSX655229:FSX655235 GCT655229:GCT655235 GMP655229:GMP655235 GWL655229:GWL655235 HGH655229:HGH655235 HQD655229:HQD655235 HZZ655229:HZZ655235 IJV655229:IJV655235 ITR655229:ITR655235 JDN655229:JDN655235 JNJ655229:JNJ655235 JXF655229:JXF655235 KHB655229:KHB655235 KQX655229:KQX655235 LAT655229:LAT655235 LKP655229:LKP655235 LUL655229:LUL655235 MEH655229:MEH655235 MOD655229:MOD655235 MXZ655229:MXZ655235 NHV655229:NHV655235 NRR655229:NRR655235 OBN655229:OBN655235 OLJ655229:OLJ655235 OVF655229:OVF655235 PFB655229:PFB655235 POX655229:POX655235 PYT655229:PYT655235 QIP655229:QIP655235 QSL655229:QSL655235 RCH655229:RCH655235 RMD655229:RMD655235 RVZ655229:RVZ655235 SFV655229:SFV655235 SPR655229:SPR655235 SZN655229:SZN655235 TJJ655229:TJJ655235 TTF655229:TTF655235 UDB655229:UDB655235 UMX655229:UMX655235 UWT655229:UWT655235 VGP655229:VGP655235 VQL655229:VQL655235 WAH655229:WAH655235 WKD655229:WKD655235 WTZ655229:WTZ655235 G720765:G720771 HN720765:HN720771 RJ720765:RJ720771 ABF720765:ABF720771 ALB720765:ALB720771 AUX720765:AUX720771 BET720765:BET720771 BOP720765:BOP720771 BYL720765:BYL720771 CIH720765:CIH720771 CSD720765:CSD720771 DBZ720765:DBZ720771 DLV720765:DLV720771 DVR720765:DVR720771 EFN720765:EFN720771 EPJ720765:EPJ720771 EZF720765:EZF720771 FJB720765:FJB720771 FSX720765:FSX720771 GCT720765:GCT720771 GMP720765:GMP720771 GWL720765:GWL720771 HGH720765:HGH720771 HQD720765:HQD720771 HZZ720765:HZZ720771 IJV720765:IJV720771 ITR720765:ITR720771 JDN720765:JDN720771 JNJ720765:JNJ720771 JXF720765:JXF720771 KHB720765:KHB720771 KQX720765:KQX720771 LAT720765:LAT720771 LKP720765:LKP720771 LUL720765:LUL720771 MEH720765:MEH720771 MOD720765:MOD720771 MXZ720765:MXZ720771 NHV720765:NHV720771 NRR720765:NRR720771 OBN720765:OBN720771 OLJ720765:OLJ720771 OVF720765:OVF720771 PFB720765:PFB720771 POX720765:POX720771 PYT720765:PYT720771 QIP720765:QIP720771 QSL720765:QSL720771 RCH720765:RCH720771 RMD720765:RMD720771 RVZ720765:RVZ720771 SFV720765:SFV720771 SPR720765:SPR720771 SZN720765:SZN720771 TJJ720765:TJJ720771 TTF720765:TTF720771 UDB720765:UDB720771 UMX720765:UMX720771 UWT720765:UWT720771 VGP720765:VGP720771 VQL720765:VQL720771 WAH720765:WAH720771 WKD720765:WKD720771 WTZ720765:WTZ720771 G786301:G786307 HN786301:HN786307 RJ786301:RJ786307 ABF786301:ABF786307 ALB786301:ALB786307 AUX786301:AUX786307 BET786301:BET786307 BOP786301:BOP786307 BYL786301:BYL786307 CIH786301:CIH786307 CSD786301:CSD786307 DBZ786301:DBZ786307 DLV786301:DLV786307 DVR786301:DVR786307 EFN786301:EFN786307 EPJ786301:EPJ786307 EZF786301:EZF786307 FJB786301:FJB786307 FSX786301:FSX786307 GCT786301:GCT786307 GMP786301:GMP786307 GWL786301:GWL786307 HGH786301:HGH786307 HQD786301:HQD786307 HZZ786301:HZZ786307 IJV786301:IJV786307 ITR786301:ITR786307 JDN786301:JDN786307 JNJ786301:JNJ786307 JXF786301:JXF786307 KHB786301:KHB786307 KQX786301:KQX786307 LAT786301:LAT786307 LKP786301:LKP786307 LUL786301:LUL786307 MEH786301:MEH786307 MOD786301:MOD786307 MXZ786301:MXZ786307 NHV786301:NHV786307 NRR786301:NRR786307 OBN786301:OBN786307 OLJ786301:OLJ786307 OVF786301:OVF786307 PFB786301:PFB786307 POX786301:POX786307 PYT786301:PYT786307 QIP786301:QIP786307 QSL786301:QSL786307 RCH786301:RCH786307 RMD786301:RMD786307 RVZ786301:RVZ786307 SFV786301:SFV786307 SPR786301:SPR786307 SZN786301:SZN786307 TJJ786301:TJJ786307 TTF786301:TTF786307 UDB786301:UDB786307 UMX786301:UMX786307 UWT786301:UWT786307 VGP786301:VGP786307 VQL786301:VQL786307 WAH786301:WAH786307 WKD786301:WKD786307 D982898:E982898 D917362:E917362 D851826:E851826 D786290:E786290 D720754:E720754 D655218:E655218 D589682:E589682 D524146:E524146 D458610:E458610 D393074:E393074 D327538:E327538 D262002:E262002 D196466:E196466 D130930:E130930 D65394:E65394 D982928:E982931 D917392:E917395 D851856:E851859 D786320:E786323 D720784:E720787 D655248:E655251 D589712:E589715 D524176:E524179 D458640:E458643 D393104:E393107 D327568:E327571 D262032:E262035 D196496:E196499 D130960:E130963 D65424:E65427 D982997:E982999 D917461:E917463 D851925:E851927 D786389:E786391 D720853:E720855 D655317:E655319 D589781:E589783 D524245:E524247 D458709:E458711 D393173:E393175 D327637:E327639 D262101:E262103 D196565:E196567 D131029:E131031 D65493:E65495 D982961:E982967 D917425:E917431 D851889:E851895 D786353:E786359 D720817:E720823 D655281:E655287 D589745:E589751 D524209:E524215 D458673:E458679 D393137:E393143 D327601:E327607 D262065:E262071 D196529:E196535 D130993:E130999 D65457:E65463 D982892:E982896 D917356:E917360 D851820:E851824 D786284:E786288 D720748:E720752 D655212:E655216 D589676:E589680 D524140:E524144 D458604:E458608 D393068:E393072 D327532:E327536 D261996:E262000 D196460:E196464 D130924:E130928 D65388:E65392 G65388:H65392 G982898:H982898 G917362:H917362 G851826:H851826 G786290:H786290 G720754:H720754 G655218:H655218 G589682:H589682 G524146:H524146 G458610:H458610 G393074:H393074 G327538:H327538 G262002:H262002 G196466:H196466 G130930:H130930 G65394:H65394 G982928:H982931 G917392:H917395 G851856:H851859 G786320:H786323 G720784:H720787 G655248:H655251 G589712:H589715 G524176:H524179 G458640:H458643 G393104:H393107 G327568:H327571 G262032:H262035 G196496:H196499 G130960:H130963 G65424:H65427 G982997:H982999 G917461:H917463 G851925:H851927 G786389:H786391 G720853:H720855 G655317:H655319 G589781:H589783 G524245:H524247 G458709:H458711 G393173:H393175 G327637:H327639 G262101:H262103 G196565:H196567 G131029:H131031 G65493:H65495 G982961:H982967 G917425:H917431 G851889:H851895 G786353:H786359 G720817:H720823 G655281:H655287 G589745:H589751 G524209:H524215 G458673:H458679 G393137:H393143 G327601:H327607 G262065:H262071 G196529:H196535 G130993:H130999 G65457:H65463 G982892:H982896 G917356:H917360 G851820:H851824 G786284:H786288 G720748:H720752 G655212:H655216 G589676:H589680 G524140:H524144 G458604:H458608 G393068:H393072 G327532:H327536 G261996:H262000 G196460:H196464 G130924:H130928 J130924:J130928">
      <formula1>0</formula1>
    </dataValidation>
    <dataValidation allowBlank="1" showInputMessage="1" showErrorMessage="1" prompt="Produit/Service #5_x000a_" sqref="HJ65478:HL65478 RF65478:RH65478 ABB65478:ABD65478 AKX65478:AKZ65478 AUT65478:AUV65478 BEP65478:BER65478 BOL65478:BON65478 BYH65478:BYJ65478 CID65478:CIF65478 CRZ65478:CSB65478 DBV65478:DBX65478 DLR65478:DLT65478 DVN65478:DVP65478 EFJ65478:EFL65478 EPF65478:EPH65478 EZB65478:EZD65478 FIX65478:FIZ65478 FST65478:FSV65478 GCP65478:GCR65478 GML65478:GMN65478 GWH65478:GWJ65478 HGD65478:HGF65478 HPZ65478:HQB65478 HZV65478:HZX65478 IJR65478:IJT65478 ITN65478:ITP65478 JDJ65478:JDL65478 JNF65478:JNH65478 JXB65478:JXD65478 KGX65478:KGZ65478 KQT65478:KQV65478 LAP65478:LAR65478 LKL65478:LKN65478 LUH65478:LUJ65478 MED65478:MEF65478 MNZ65478:MOB65478 MXV65478:MXX65478 NHR65478:NHT65478 NRN65478:NRP65478 OBJ65478:OBL65478 OLF65478:OLH65478 OVB65478:OVD65478 PEX65478:PEZ65478 POT65478:POV65478 PYP65478:PYR65478 QIL65478:QIN65478 QSH65478:QSJ65478 RCD65478:RCF65478 RLZ65478:RMB65478 RVV65478:RVX65478 SFR65478:SFT65478 SPN65478:SPP65478 SZJ65478:SZL65478 TJF65478:TJH65478 TTB65478:TTD65478 UCX65478:UCZ65478 UMT65478:UMV65478 UWP65478:UWR65478 VGL65478:VGN65478 VQH65478:VQJ65478 WAD65478:WAF65478 WJZ65478:WKB65478 WTV65478:WTX65478 HJ131014:HL131014 RF131014:RH131014 ABB131014:ABD131014 AKX131014:AKZ131014 AUT131014:AUV131014 BEP131014:BER131014 BOL131014:BON131014 BYH131014:BYJ131014 CID131014:CIF131014 CRZ131014:CSB131014 DBV131014:DBX131014 DLR131014:DLT131014 DVN131014:DVP131014 EFJ131014:EFL131014 EPF131014:EPH131014 EZB131014:EZD131014 FIX131014:FIZ131014 FST131014:FSV131014 GCP131014:GCR131014 GML131014:GMN131014 GWH131014:GWJ131014 HGD131014:HGF131014 HPZ131014:HQB131014 HZV131014:HZX131014 IJR131014:IJT131014 ITN131014:ITP131014 JDJ131014:JDL131014 JNF131014:JNH131014 JXB131014:JXD131014 KGX131014:KGZ131014 KQT131014:KQV131014 LAP131014:LAR131014 LKL131014:LKN131014 LUH131014:LUJ131014 MED131014:MEF131014 MNZ131014:MOB131014 MXV131014:MXX131014 NHR131014:NHT131014 NRN131014:NRP131014 OBJ131014:OBL131014 OLF131014:OLH131014 OVB131014:OVD131014 PEX131014:PEZ131014 POT131014:POV131014 PYP131014:PYR131014 QIL131014:QIN131014 QSH131014:QSJ131014 RCD131014:RCF131014 RLZ131014:RMB131014 RVV131014:RVX131014 SFR131014:SFT131014 SPN131014:SPP131014 SZJ131014:SZL131014 TJF131014:TJH131014 TTB131014:TTD131014 UCX131014:UCZ131014 UMT131014:UMV131014 UWP131014:UWR131014 VGL131014:VGN131014 VQH131014:VQJ131014 WAD131014:WAF131014 WJZ131014:WKB131014 WTV131014:WTX131014 HJ196550:HL196550 RF196550:RH196550 ABB196550:ABD196550 AKX196550:AKZ196550 AUT196550:AUV196550 BEP196550:BER196550 BOL196550:BON196550 BYH196550:BYJ196550 CID196550:CIF196550 CRZ196550:CSB196550 DBV196550:DBX196550 DLR196550:DLT196550 DVN196550:DVP196550 EFJ196550:EFL196550 EPF196550:EPH196550 EZB196550:EZD196550 FIX196550:FIZ196550 FST196550:FSV196550 GCP196550:GCR196550 GML196550:GMN196550 GWH196550:GWJ196550 HGD196550:HGF196550 HPZ196550:HQB196550 HZV196550:HZX196550 IJR196550:IJT196550 ITN196550:ITP196550 JDJ196550:JDL196550 JNF196550:JNH196550 JXB196550:JXD196550 KGX196550:KGZ196550 KQT196550:KQV196550 LAP196550:LAR196550 LKL196550:LKN196550 LUH196550:LUJ196550 MED196550:MEF196550 MNZ196550:MOB196550 MXV196550:MXX196550 NHR196550:NHT196550 NRN196550:NRP196550 OBJ196550:OBL196550 OLF196550:OLH196550 OVB196550:OVD196550 PEX196550:PEZ196550 POT196550:POV196550 PYP196550:PYR196550 QIL196550:QIN196550 QSH196550:QSJ196550 RCD196550:RCF196550 RLZ196550:RMB196550 RVV196550:RVX196550 SFR196550:SFT196550 SPN196550:SPP196550 SZJ196550:SZL196550 TJF196550:TJH196550 TTB196550:TTD196550 UCX196550:UCZ196550 UMT196550:UMV196550 UWP196550:UWR196550 VGL196550:VGN196550 VQH196550:VQJ196550 WAD196550:WAF196550 WJZ196550:WKB196550 WTV196550:WTX196550 HJ262086:HL262086 RF262086:RH262086 ABB262086:ABD262086 AKX262086:AKZ262086 AUT262086:AUV262086 BEP262086:BER262086 BOL262086:BON262086 BYH262086:BYJ262086 CID262086:CIF262086 CRZ262086:CSB262086 DBV262086:DBX262086 DLR262086:DLT262086 DVN262086:DVP262086 EFJ262086:EFL262086 EPF262086:EPH262086 EZB262086:EZD262086 FIX262086:FIZ262086 FST262086:FSV262086 GCP262086:GCR262086 GML262086:GMN262086 GWH262086:GWJ262086 HGD262086:HGF262086 HPZ262086:HQB262086 HZV262086:HZX262086 IJR262086:IJT262086 ITN262086:ITP262086 JDJ262086:JDL262086 JNF262086:JNH262086 JXB262086:JXD262086 KGX262086:KGZ262086 KQT262086:KQV262086 LAP262086:LAR262086 LKL262086:LKN262086 LUH262086:LUJ262086 MED262086:MEF262086 MNZ262086:MOB262086 MXV262086:MXX262086 NHR262086:NHT262086 NRN262086:NRP262086 OBJ262086:OBL262086 OLF262086:OLH262086 OVB262086:OVD262086 PEX262086:PEZ262086 POT262086:POV262086 PYP262086:PYR262086 QIL262086:QIN262086 QSH262086:QSJ262086 RCD262086:RCF262086 RLZ262086:RMB262086 RVV262086:RVX262086 SFR262086:SFT262086 SPN262086:SPP262086 SZJ262086:SZL262086 TJF262086:TJH262086 TTB262086:TTD262086 UCX262086:UCZ262086 UMT262086:UMV262086 UWP262086:UWR262086 VGL262086:VGN262086 VQH262086:VQJ262086 WAD262086:WAF262086 WJZ262086:WKB262086 WTV262086:WTX262086 HJ327622:HL327622 RF327622:RH327622 ABB327622:ABD327622 AKX327622:AKZ327622 AUT327622:AUV327622 BEP327622:BER327622 BOL327622:BON327622 BYH327622:BYJ327622 CID327622:CIF327622 CRZ327622:CSB327622 DBV327622:DBX327622 DLR327622:DLT327622 DVN327622:DVP327622 EFJ327622:EFL327622 EPF327622:EPH327622 EZB327622:EZD327622 FIX327622:FIZ327622 FST327622:FSV327622 GCP327622:GCR327622 GML327622:GMN327622 GWH327622:GWJ327622 HGD327622:HGF327622 HPZ327622:HQB327622 HZV327622:HZX327622 IJR327622:IJT327622 ITN327622:ITP327622 JDJ327622:JDL327622 JNF327622:JNH327622 JXB327622:JXD327622 KGX327622:KGZ327622 KQT327622:KQV327622 LAP327622:LAR327622 LKL327622:LKN327622 LUH327622:LUJ327622 MED327622:MEF327622 MNZ327622:MOB327622 MXV327622:MXX327622 NHR327622:NHT327622 NRN327622:NRP327622 OBJ327622:OBL327622 OLF327622:OLH327622 OVB327622:OVD327622 PEX327622:PEZ327622 POT327622:POV327622 PYP327622:PYR327622 QIL327622:QIN327622 QSH327622:QSJ327622 RCD327622:RCF327622 RLZ327622:RMB327622 RVV327622:RVX327622 SFR327622:SFT327622 SPN327622:SPP327622 SZJ327622:SZL327622 TJF327622:TJH327622 TTB327622:TTD327622 UCX327622:UCZ327622 UMT327622:UMV327622 UWP327622:UWR327622 VGL327622:VGN327622 VQH327622:VQJ327622 WAD327622:WAF327622 WJZ327622:WKB327622 WTV327622:WTX327622 HJ393158:HL393158 RF393158:RH393158 ABB393158:ABD393158 AKX393158:AKZ393158 AUT393158:AUV393158 BEP393158:BER393158 BOL393158:BON393158 BYH393158:BYJ393158 CID393158:CIF393158 CRZ393158:CSB393158 DBV393158:DBX393158 DLR393158:DLT393158 DVN393158:DVP393158 EFJ393158:EFL393158 EPF393158:EPH393158 EZB393158:EZD393158 FIX393158:FIZ393158 FST393158:FSV393158 GCP393158:GCR393158 GML393158:GMN393158 GWH393158:GWJ393158 HGD393158:HGF393158 HPZ393158:HQB393158 HZV393158:HZX393158 IJR393158:IJT393158 ITN393158:ITP393158 JDJ393158:JDL393158 JNF393158:JNH393158 JXB393158:JXD393158 KGX393158:KGZ393158 KQT393158:KQV393158 LAP393158:LAR393158 LKL393158:LKN393158 LUH393158:LUJ393158 MED393158:MEF393158 MNZ393158:MOB393158 MXV393158:MXX393158 NHR393158:NHT393158 NRN393158:NRP393158 OBJ393158:OBL393158 OLF393158:OLH393158 OVB393158:OVD393158 PEX393158:PEZ393158 POT393158:POV393158 PYP393158:PYR393158 QIL393158:QIN393158 QSH393158:QSJ393158 RCD393158:RCF393158 RLZ393158:RMB393158 RVV393158:RVX393158 SFR393158:SFT393158 SPN393158:SPP393158 SZJ393158:SZL393158 TJF393158:TJH393158 TTB393158:TTD393158 UCX393158:UCZ393158 UMT393158:UMV393158 UWP393158:UWR393158 VGL393158:VGN393158 VQH393158:VQJ393158 WAD393158:WAF393158 WJZ393158:WKB393158 WTV393158:WTX393158 HJ458694:HL458694 RF458694:RH458694 ABB458694:ABD458694 AKX458694:AKZ458694 AUT458694:AUV458694 BEP458694:BER458694 BOL458694:BON458694 BYH458694:BYJ458694 CID458694:CIF458694 CRZ458694:CSB458694 DBV458694:DBX458694 DLR458694:DLT458694 DVN458694:DVP458694 EFJ458694:EFL458694 EPF458694:EPH458694 EZB458694:EZD458694 FIX458694:FIZ458694 FST458694:FSV458694 GCP458694:GCR458694 GML458694:GMN458694 GWH458694:GWJ458694 HGD458694:HGF458694 HPZ458694:HQB458694 HZV458694:HZX458694 IJR458694:IJT458694 ITN458694:ITP458694 JDJ458694:JDL458694 JNF458694:JNH458694 JXB458694:JXD458694 KGX458694:KGZ458694 KQT458694:KQV458694 LAP458694:LAR458694 LKL458694:LKN458694 LUH458694:LUJ458694 MED458694:MEF458694 MNZ458694:MOB458694 MXV458694:MXX458694 NHR458694:NHT458694 NRN458694:NRP458694 OBJ458694:OBL458694 OLF458694:OLH458694 OVB458694:OVD458694 PEX458694:PEZ458694 POT458694:POV458694 PYP458694:PYR458694 QIL458694:QIN458694 QSH458694:QSJ458694 RCD458694:RCF458694 RLZ458694:RMB458694 RVV458694:RVX458694 SFR458694:SFT458694 SPN458694:SPP458694 SZJ458694:SZL458694 TJF458694:TJH458694 TTB458694:TTD458694 UCX458694:UCZ458694 UMT458694:UMV458694 UWP458694:UWR458694 VGL458694:VGN458694 VQH458694:VQJ458694 WAD458694:WAF458694 WJZ458694:WKB458694 WTV458694:WTX458694 HJ524230:HL524230 RF524230:RH524230 ABB524230:ABD524230 AKX524230:AKZ524230 AUT524230:AUV524230 BEP524230:BER524230 BOL524230:BON524230 BYH524230:BYJ524230 CID524230:CIF524230 CRZ524230:CSB524230 DBV524230:DBX524230 DLR524230:DLT524230 DVN524230:DVP524230 EFJ524230:EFL524230 EPF524230:EPH524230 EZB524230:EZD524230 FIX524230:FIZ524230 FST524230:FSV524230 GCP524230:GCR524230 GML524230:GMN524230 GWH524230:GWJ524230 HGD524230:HGF524230 HPZ524230:HQB524230 HZV524230:HZX524230 IJR524230:IJT524230 ITN524230:ITP524230 JDJ524230:JDL524230 JNF524230:JNH524230 JXB524230:JXD524230 KGX524230:KGZ524230 KQT524230:KQV524230 LAP524230:LAR524230 LKL524230:LKN524230 LUH524230:LUJ524230 MED524230:MEF524230 MNZ524230:MOB524230 MXV524230:MXX524230 NHR524230:NHT524230 NRN524230:NRP524230 OBJ524230:OBL524230 OLF524230:OLH524230 OVB524230:OVD524230 PEX524230:PEZ524230 POT524230:POV524230 PYP524230:PYR524230 QIL524230:QIN524230 QSH524230:QSJ524230 RCD524230:RCF524230 RLZ524230:RMB524230 RVV524230:RVX524230 SFR524230:SFT524230 SPN524230:SPP524230 SZJ524230:SZL524230 TJF524230:TJH524230 TTB524230:TTD524230 UCX524230:UCZ524230 UMT524230:UMV524230 UWP524230:UWR524230 VGL524230:VGN524230 VQH524230:VQJ524230 WAD524230:WAF524230 WJZ524230:WKB524230 WTV524230:WTX524230 HJ589766:HL589766 RF589766:RH589766 ABB589766:ABD589766 AKX589766:AKZ589766 AUT589766:AUV589766 BEP589766:BER589766 BOL589766:BON589766 BYH589766:BYJ589766 CID589766:CIF589766 CRZ589766:CSB589766 DBV589766:DBX589766 DLR589766:DLT589766 DVN589766:DVP589766 EFJ589766:EFL589766 EPF589766:EPH589766 EZB589766:EZD589766 FIX589766:FIZ589766 FST589766:FSV589766 GCP589766:GCR589766 GML589766:GMN589766 GWH589766:GWJ589766 HGD589766:HGF589766 HPZ589766:HQB589766 HZV589766:HZX589766 IJR589766:IJT589766 ITN589766:ITP589766 JDJ589766:JDL589766 JNF589766:JNH589766 JXB589766:JXD589766 KGX589766:KGZ589766 KQT589766:KQV589766 LAP589766:LAR589766 LKL589766:LKN589766 LUH589766:LUJ589766 MED589766:MEF589766 MNZ589766:MOB589766 MXV589766:MXX589766 NHR589766:NHT589766 NRN589766:NRP589766 OBJ589766:OBL589766 OLF589766:OLH589766 OVB589766:OVD589766 PEX589766:PEZ589766 POT589766:POV589766 PYP589766:PYR589766 QIL589766:QIN589766 QSH589766:QSJ589766 RCD589766:RCF589766 RLZ589766:RMB589766 RVV589766:RVX589766 SFR589766:SFT589766 SPN589766:SPP589766 SZJ589766:SZL589766 TJF589766:TJH589766 TTB589766:TTD589766 UCX589766:UCZ589766 UMT589766:UMV589766 UWP589766:UWR589766 VGL589766:VGN589766 VQH589766:VQJ589766 WAD589766:WAF589766 WJZ589766:WKB589766 WTV589766:WTX589766 HJ655302:HL655302 RF655302:RH655302 ABB655302:ABD655302 AKX655302:AKZ655302 AUT655302:AUV655302 BEP655302:BER655302 BOL655302:BON655302 BYH655302:BYJ655302 CID655302:CIF655302 CRZ655302:CSB655302 DBV655302:DBX655302 DLR655302:DLT655302 DVN655302:DVP655302 EFJ655302:EFL655302 EPF655302:EPH655302 EZB655302:EZD655302 FIX655302:FIZ655302 FST655302:FSV655302 GCP655302:GCR655302 GML655302:GMN655302 GWH655302:GWJ655302 HGD655302:HGF655302 HPZ655302:HQB655302 HZV655302:HZX655302 IJR655302:IJT655302 ITN655302:ITP655302 JDJ655302:JDL655302 JNF655302:JNH655302 JXB655302:JXD655302 KGX655302:KGZ655302 KQT655302:KQV655302 LAP655302:LAR655302 LKL655302:LKN655302 LUH655302:LUJ655302 MED655302:MEF655302 MNZ655302:MOB655302 MXV655302:MXX655302 NHR655302:NHT655302 NRN655302:NRP655302 OBJ655302:OBL655302 OLF655302:OLH655302 OVB655302:OVD655302 PEX655302:PEZ655302 POT655302:POV655302 PYP655302:PYR655302 QIL655302:QIN655302 QSH655302:QSJ655302 RCD655302:RCF655302 RLZ655302:RMB655302 RVV655302:RVX655302 SFR655302:SFT655302 SPN655302:SPP655302 SZJ655302:SZL655302 TJF655302:TJH655302 TTB655302:TTD655302 UCX655302:UCZ655302 UMT655302:UMV655302 UWP655302:UWR655302 VGL655302:VGN655302 VQH655302:VQJ655302 WAD655302:WAF655302 WJZ655302:WKB655302 WTV655302:WTX655302 HJ720838:HL720838 RF720838:RH720838 ABB720838:ABD720838 AKX720838:AKZ720838 AUT720838:AUV720838 BEP720838:BER720838 BOL720838:BON720838 BYH720838:BYJ720838 CID720838:CIF720838 CRZ720838:CSB720838 DBV720838:DBX720838 DLR720838:DLT720838 DVN720838:DVP720838 EFJ720838:EFL720838 EPF720838:EPH720838 EZB720838:EZD720838 FIX720838:FIZ720838 FST720838:FSV720838 GCP720838:GCR720838 GML720838:GMN720838 GWH720838:GWJ720838 HGD720838:HGF720838 HPZ720838:HQB720838 HZV720838:HZX720838 IJR720838:IJT720838 ITN720838:ITP720838 JDJ720838:JDL720838 JNF720838:JNH720838 JXB720838:JXD720838 KGX720838:KGZ720838 KQT720838:KQV720838 LAP720838:LAR720838 LKL720838:LKN720838 LUH720838:LUJ720838 MED720838:MEF720838 MNZ720838:MOB720838 MXV720838:MXX720838 NHR720838:NHT720838 NRN720838:NRP720838 OBJ720838:OBL720838 OLF720838:OLH720838 OVB720838:OVD720838 PEX720838:PEZ720838 POT720838:POV720838 PYP720838:PYR720838 QIL720838:QIN720838 QSH720838:QSJ720838 RCD720838:RCF720838 RLZ720838:RMB720838 RVV720838:RVX720838 SFR720838:SFT720838 SPN720838:SPP720838 SZJ720838:SZL720838 TJF720838:TJH720838 TTB720838:TTD720838 UCX720838:UCZ720838 UMT720838:UMV720838 UWP720838:UWR720838 VGL720838:VGN720838 VQH720838:VQJ720838 WAD720838:WAF720838 WJZ720838:WKB720838 WTV720838:WTX720838 HJ786374:HL786374 RF786374:RH786374 ABB786374:ABD786374 AKX786374:AKZ786374 AUT786374:AUV786374 BEP786374:BER786374 BOL786374:BON786374 BYH786374:BYJ786374 CID786374:CIF786374 CRZ786374:CSB786374 DBV786374:DBX786374 DLR786374:DLT786374 DVN786374:DVP786374 EFJ786374:EFL786374 EPF786374:EPH786374 EZB786374:EZD786374 FIX786374:FIZ786374 FST786374:FSV786374 GCP786374:GCR786374 GML786374:GMN786374 GWH786374:GWJ786374 HGD786374:HGF786374 HPZ786374:HQB786374 HZV786374:HZX786374 IJR786374:IJT786374 ITN786374:ITP786374 JDJ786374:JDL786374 JNF786374:JNH786374 JXB786374:JXD786374 KGX786374:KGZ786374 KQT786374:KQV786374 LAP786374:LAR786374 LKL786374:LKN786374 LUH786374:LUJ786374 MED786374:MEF786374 MNZ786374:MOB786374 MXV786374:MXX786374 NHR786374:NHT786374 NRN786374:NRP786374 OBJ786374:OBL786374 OLF786374:OLH786374 OVB786374:OVD786374 PEX786374:PEZ786374 POT786374:POV786374 PYP786374:PYR786374 QIL786374:QIN786374 QSH786374:QSJ786374 RCD786374:RCF786374 RLZ786374:RMB786374 RVV786374:RVX786374 SFR786374:SFT786374 SPN786374:SPP786374 SZJ786374:SZL786374 TJF786374:TJH786374 TTB786374:TTD786374 UCX786374:UCZ786374 UMT786374:UMV786374 UWP786374:UWR786374 VGL786374:VGN786374 VQH786374:VQJ786374 WAD786374:WAF786374 WJZ786374:WKB786374 WTV786374:WTX786374 HJ851910:HL851910 RF851910:RH851910 ABB851910:ABD851910 AKX851910:AKZ851910 AUT851910:AUV851910 BEP851910:BER851910 BOL851910:BON851910 BYH851910:BYJ851910 CID851910:CIF851910 CRZ851910:CSB851910 DBV851910:DBX851910 DLR851910:DLT851910 DVN851910:DVP851910 EFJ851910:EFL851910 EPF851910:EPH851910 EZB851910:EZD851910 FIX851910:FIZ851910 FST851910:FSV851910 GCP851910:GCR851910 GML851910:GMN851910 GWH851910:GWJ851910 HGD851910:HGF851910 HPZ851910:HQB851910 HZV851910:HZX851910 IJR851910:IJT851910 ITN851910:ITP851910 JDJ851910:JDL851910 JNF851910:JNH851910 JXB851910:JXD851910 KGX851910:KGZ851910 KQT851910:KQV851910 LAP851910:LAR851910 LKL851910:LKN851910 LUH851910:LUJ851910 MED851910:MEF851910 MNZ851910:MOB851910 MXV851910:MXX851910 NHR851910:NHT851910 NRN851910:NRP851910 OBJ851910:OBL851910 OLF851910:OLH851910 OVB851910:OVD851910 PEX851910:PEZ851910 POT851910:POV851910 PYP851910:PYR851910 QIL851910:QIN851910 QSH851910:QSJ851910 RCD851910:RCF851910 RLZ851910:RMB851910 RVV851910:RVX851910 SFR851910:SFT851910 SPN851910:SPP851910 SZJ851910:SZL851910 TJF851910:TJH851910 TTB851910:TTD851910 UCX851910:UCZ851910 UMT851910:UMV851910 UWP851910:UWR851910 VGL851910:VGN851910 VQH851910:VQJ851910 WAD851910:WAF851910 WJZ851910:WKB851910 WTV851910:WTX851910 HJ917446:HL917446 RF917446:RH917446 ABB917446:ABD917446 AKX917446:AKZ917446 AUT917446:AUV917446 BEP917446:BER917446 BOL917446:BON917446 BYH917446:BYJ917446 CID917446:CIF917446 CRZ917446:CSB917446 DBV917446:DBX917446 DLR917446:DLT917446 DVN917446:DVP917446 EFJ917446:EFL917446 EPF917446:EPH917446 EZB917446:EZD917446 FIX917446:FIZ917446 FST917446:FSV917446 GCP917446:GCR917446 GML917446:GMN917446 GWH917446:GWJ917446 HGD917446:HGF917446 HPZ917446:HQB917446 HZV917446:HZX917446 IJR917446:IJT917446 ITN917446:ITP917446 JDJ917446:JDL917446 JNF917446:JNH917446 JXB917446:JXD917446 KGX917446:KGZ917446 KQT917446:KQV917446 LAP917446:LAR917446 LKL917446:LKN917446 LUH917446:LUJ917446 MED917446:MEF917446 MNZ917446:MOB917446 MXV917446:MXX917446 NHR917446:NHT917446 NRN917446:NRP917446 OBJ917446:OBL917446 OLF917446:OLH917446 OVB917446:OVD917446 PEX917446:PEZ917446 POT917446:POV917446 PYP917446:PYR917446 QIL917446:QIN917446 QSH917446:QSJ917446 RCD917446:RCF917446 RLZ917446:RMB917446 RVV917446:RVX917446 SFR917446:SFT917446 SPN917446:SPP917446 SZJ917446:SZL917446 TJF917446:TJH917446 TTB917446:TTD917446 UCX917446:UCZ917446 UMT917446:UMV917446 UWP917446:UWR917446 VGL917446:VGN917446 VQH917446:VQJ917446 WAD917446:WAF917446 WJZ917446:WKB917446 WTV917446:WTX917446 HJ982982:HL982982 RF982982:RH982982 ABB982982:ABD982982 AKX982982:AKZ982982 AUT982982:AUV982982 BEP982982:BER982982 BOL982982:BON982982 BYH982982:BYJ982982 CID982982:CIF982982 CRZ982982:CSB982982 DBV982982:DBX982982 DLR982982:DLT982982 DVN982982:DVP982982 EFJ982982:EFL982982 EPF982982:EPH982982 EZB982982:EZD982982 FIX982982:FIZ982982 FST982982:FSV982982 GCP982982:GCR982982 GML982982:GMN982982 GWH982982:GWJ982982 HGD982982:HGF982982 HPZ982982:HQB982982 HZV982982:HZX982982 IJR982982:IJT982982 ITN982982:ITP982982 JDJ982982:JDL982982 JNF982982:JNH982982 JXB982982:JXD982982 KGX982982:KGZ982982 KQT982982:KQV982982 LAP982982:LAR982982 LKL982982:LKN982982 LUH982982:LUJ982982 MED982982:MEF982982 MNZ982982:MOB982982 MXV982982:MXX982982 NHR982982:NHT982982 NRN982982:NRP982982 OBJ982982:OBL982982 OLF982982:OLH982982 OVB982982:OVD982982 PEX982982:PEZ982982 POT982982:POV982982 PYP982982:PYR982982 QIL982982:QIN982982 QSH982982:QSJ982982 RCD982982:RCF982982 RLZ982982:RMB982982 RVV982982:RVX982982 SFR982982:SFT982982 SPN982982:SPP982982 SZJ982982:SZL982982 TJF982982:TJH982982 TTB982982:TTD982982 UCX982982:UCZ982982 UMT982982:UMV982982 UWP982982:UWR982982 VGL982982:VGN982982 VQH982982:VQJ982982 WAD982982:WAF982982 WJZ982982:WKB982982 WTV982982:WTX982982 HJ65442:HL65442 RF65442:RH65442 ABB65442:ABD65442 AKX65442:AKZ65442 AUT65442:AUV65442 BEP65442:BER65442 BOL65442:BON65442 BYH65442:BYJ65442 CID65442:CIF65442 CRZ65442:CSB65442 DBV65442:DBX65442 DLR65442:DLT65442 DVN65442:DVP65442 EFJ65442:EFL65442 EPF65442:EPH65442 EZB65442:EZD65442 FIX65442:FIZ65442 FST65442:FSV65442 GCP65442:GCR65442 GML65442:GMN65442 GWH65442:GWJ65442 HGD65442:HGF65442 HPZ65442:HQB65442 HZV65442:HZX65442 IJR65442:IJT65442 ITN65442:ITP65442 JDJ65442:JDL65442 JNF65442:JNH65442 JXB65442:JXD65442 KGX65442:KGZ65442 KQT65442:KQV65442 LAP65442:LAR65442 LKL65442:LKN65442 LUH65442:LUJ65442 MED65442:MEF65442 MNZ65442:MOB65442 MXV65442:MXX65442 NHR65442:NHT65442 NRN65442:NRP65442 OBJ65442:OBL65442 OLF65442:OLH65442 OVB65442:OVD65442 PEX65442:PEZ65442 POT65442:POV65442 PYP65442:PYR65442 QIL65442:QIN65442 QSH65442:QSJ65442 RCD65442:RCF65442 RLZ65442:RMB65442 RVV65442:RVX65442 SFR65442:SFT65442 SPN65442:SPP65442 SZJ65442:SZL65442 TJF65442:TJH65442 TTB65442:TTD65442 UCX65442:UCZ65442 UMT65442:UMV65442 UWP65442:UWR65442 VGL65442:VGN65442 VQH65442:VQJ65442 WAD65442:WAF65442 WJZ65442:WKB65442 WTV65442:WTX65442 HJ130978:HL130978 RF130978:RH130978 ABB130978:ABD130978 AKX130978:AKZ130978 AUT130978:AUV130978 BEP130978:BER130978 BOL130978:BON130978 BYH130978:BYJ130978 CID130978:CIF130978 CRZ130978:CSB130978 DBV130978:DBX130978 DLR130978:DLT130978 DVN130978:DVP130978 EFJ130978:EFL130978 EPF130978:EPH130978 EZB130978:EZD130978 FIX130978:FIZ130978 FST130978:FSV130978 GCP130978:GCR130978 GML130978:GMN130978 GWH130978:GWJ130978 HGD130978:HGF130978 HPZ130978:HQB130978 HZV130978:HZX130978 IJR130978:IJT130978 ITN130978:ITP130978 JDJ130978:JDL130978 JNF130978:JNH130978 JXB130978:JXD130978 KGX130978:KGZ130978 KQT130978:KQV130978 LAP130978:LAR130978 LKL130978:LKN130978 LUH130978:LUJ130978 MED130978:MEF130978 MNZ130978:MOB130978 MXV130978:MXX130978 NHR130978:NHT130978 NRN130978:NRP130978 OBJ130978:OBL130978 OLF130978:OLH130978 OVB130978:OVD130978 PEX130978:PEZ130978 POT130978:POV130978 PYP130978:PYR130978 QIL130978:QIN130978 QSH130978:QSJ130978 RCD130978:RCF130978 RLZ130978:RMB130978 RVV130978:RVX130978 SFR130978:SFT130978 SPN130978:SPP130978 SZJ130978:SZL130978 TJF130978:TJH130978 TTB130978:TTD130978 UCX130978:UCZ130978 UMT130978:UMV130978 UWP130978:UWR130978 VGL130978:VGN130978 VQH130978:VQJ130978 WAD130978:WAF130978 WJZ130978:WKB130978 WTV130978:WTX130978 HJ196514:HL196514 RF196514:RH196514 ABB196514:ABD196514 AKX196514:AKZ196514 AUT196514:AUV196514 BEP196514:BER196514 BOL196514:BON196514 BYH196514:BYJ196514 CID196514:CIF196514 CRZ196514:CSB196514 DBV196514:DBX196514 DLR196514:DLT196514 DVN196514:DVP196514 EFJ196514:EFL196514 EPF196514:EPH196514 EZB196514:EZD196514 FIX196514:FIZ196514 FST196514:FSV196514 GCP196514:GCR196514 GML196514:GMN196514 GWH196514:GWJ196514 HGD196514:HGF196514 HPZ196514:HQB196514 HZV196514:HZX196514 IJR196514:IJT196514 ITN196514:ITP196514 JDJ196514:JDL196514 JNF196514:JNH196514 JXB196514:JXD196514 KGX196514:KGZ196514 KQT196514:KQV196514 LAP196514:LAR196514 LKL196514:LKN196514 LUH196514:LUJ196514 MED196514:MEF196514 MNZ196514:MOB196514 MXV196514:MXX196514 NHR196514:NHT196514 NRN196514:NRP196514 OBJ196514:OBL196514 OLF196514:OLH196514 OVB196514:OVD196514 PEX196514:PEZ196514 POT196514:POV196514 PYP196514:PYR196514 QIL196514:QIN196514 QSH196514:QSJ196514 RCD196514:RCF196514 RLZ196514:RMB196514 RVV196514:RVX196514 SFR196514:SFT196514 SPN196514:SPP196514 SZJ196514:SZL196514 TJF196514:TJH196514 TTB196514:TTD196514 UCX196514:UCZ196514 UMT196514:UMV196514 UWP196514:UWR196514 VGL196514:VGN196514 VQH196514:VQJ196514 WAD196514:WAF196514 WJZ196514:WKB196514 WTV196514:WTX196514 HJ262050:HL262050 RF262050:RH262050 ABB262050:ABD262050 AKX262050:AKZ262050 AUT262050:AUV262050 BEP262050:BER262050 BOL262050:BON262050 BYH262050:BYJ262050 CID262050:CIF262050 CRZ262050:CSB262050 DBV262050:DBX262050 DLR262050:DLT262050 DVN262050:DVP262050 EFJ262050:EFL262050 EPF262050:EPH262050 EZB262050:EZD262050 FIX262050:FIZ262050 FST262050:FSV262050 GCP262050:GCR262050 GML262050:GMN262050 GWH262050:GWJ262050 HGD262050:HGF262050 HPZ262050:HQB262050 HZV262050:HZX262050 IJR262050:IJT262050 ITN262050:ITP262050 JDJ262050:JDL262050 JNF262050:JNH262050 JXB262050:JXD262050 KGX262050:KGZ262050 KQT262050:KQV262050 LAP262050:LAR262050 LKL262050:LKN262050 LUH262050:LUJ262050 MED262050:MEF262050 MNZ262050:MOB262050 MXV262050:MXX262050 NHR262050:NHT262050 NRN262050:NRP262050 OBJ262050:OBL262050 OLF262050:OLH262050 OVB262050:OVD262050 PEX262050:PEZ262050 POT262050:POV262050 PYP262050:PYR262050 QIL262050:QIN262050 QSH262050:QSJ262050 RCD262050:RCF262050 RLZ262050:RMB262050 RVV262050:RVX262050 SFR262050:SFT262050 SPN262050:SPP262050 SZJ262050:SZL262050 TJF262050:TJH262050 TTB262050:TTD262050 UCX262050:UCZ262050 UMT262050:UMV262050 UWP262050:UWR262050 VGL262050:VGN262050 VQH262050:VQJ262050 WAD262050:WAF262050 WJZ262050:WKB262050 WTV262050:WTX262050 HJ327586:HL327586 RF327586:RH327586 ABB327586:ABD327586 AKX327586:AKZ327586 AUT327586:AUV327586 BEP327586:BER327586 BOL327586:BON327586 BYH327586:BYJ327586 CID327586:CIF327586 CRZ327586:CSB327586 DBV327586:DBX327586 DLR327586:DLT327586 DVN327586:DVP327586 EFJ327586:EFL327586 EPF327586:EPH327586 EZB327586:EZD327586 FIX327586:FIZ327586 FST327586:FSV327586 GCP327586:GCR327586 GML327586:GMN327586 GWH327586:GWJ327586 HGD327586:HGF327586 HPZ327586:HQB327586 HZV327586:HZX327586 IJR327586:IJT327586 ITN327586:ITP327586 JDJ327586:JDL327586 JNF327586:JNH327586 JXB327586:JXD327586 KGX327586:KGZ327586 KQT327586:KQV327586 LAP327586:LAR327586 LKL327586:LKN327586 LUH327586:LUJ327586 MED327586:MEF327586 MNZ327586:MOB327586 MXV327586:MXX327586 NHR327586:NHT327586 NRN327586:NRP327586 OBJ327586:OBL327586 OLF327586:OLH327586 OVB327586:OVD327586 PEX327586:PEZ327586 POT327586:POV327586 PYP327586:PYR327586 QIL327586:QIN327586 QSH327586:QSJ327586 RCD327586:RCF327586 RLZ327586:RMB327586 RVV327586:RVX327586 SFR327586:SFT327586 SPN327586:SPP327586 SZJ327586:SZL327586 TJF327586:TJH327586 TTB327586:TTD327586 UCX327586:UCZ327586 UMT327586:UMV327586 UWP327586:UWR327586 VGL327586:VGN327586 VQH327586:VQJ327586 WAD327586:WAF327586 WJZ327586:WKB327586 WTV327586:WTX327586 HJ393122:HL393122 RF393122:RH393122 ABB393122:ABD393122 AKX393122:AKZ393122 AUT393122:AUV393122 BEP393122:BER393122 BOL393122:BON393122 BYH393122:BYJ393122 CID393122:CIF393122 CRZ393122:CSB393122 DBV393122:DBX393122 DLR393122:DLT393122 DVN393122:DVP393122 EFJ393122:EFL393122 EPF393122:EPH393122 EZB393122:EZD393122 FIX393122:FIZ393122 FST393122:FSV393122 GCP393122:GCR393122 GML393122:GMN393122 GWH393122:GWJ393122 HGD393122:HGF393122 HPZ393122:HQB393122 HZV393122:HZX393122 IJR393122:IJT393122 ITN393122:ITP393122 JDJ393122:JDL393122 JNF393122:JNH393122 JXB393122:JXD393122 KGX393122:KGZ393122 KQT393122:KQV393122 LAP393122:LAR393122 LKL393122:LKN393122 LUH393122:LUJ393122 MED393122:MEF393122 MNZ393122:MOB393122 MXV393122:MXX393122 NHR393122:NHT393122 NRN393122:NRP393122 OBJ393122:OBL393122 OLF393122:OLH393122 OVB393122:OVD393122 PEX393122:PEZ393122 POT393122:POV393122 PYP393122:PYR393122 QIL393122:QIN393122 QSH393122:QSJ393122 RCD393122:RCF393122 RLZ393122:RMB393122 RVV393122:RVX393122 SFR393122:SFT393122 SPN393122:SPP393122 SZJ393122:SZL393122 TJF393122:TJH393122 TTB393122:TTD393122 UCX393122:UCZ393122 UMT393122:UMV393122 UWP393122:UWR393122 VGL393122:VGN393122 VQH393122:VQJ393122 WAD393122:WAF393122 WJZ393122:WKB393122 WTV393122:WTX393122 HJ458658:HL458658 RF458658:RH458658 ABB458658:ABD458658 AKX458658:AKZ458658 AUT458658:AUV458658 BEP458658:BER458658 BOL458658:BON458658 BYH458658:BYJ458658 CID458658:CIF458658 CRZ458658:CSB458658 DBV458658:DBX458658 DLR458658:DLT458658 DVN458658:DVP458658 EFJ458658:EFL458658 EPF458658:EPH458658 EZB458658:EZD458658 FIX458658:FIZ458658 FST458658:FSV458658 GCP458658:GCR458658 GML458658:GMN458658 GWH458658:GWJ458658 HGD458658:HGF458658 HPZ458658:HQB458658 HZV458658:HZX458658 IJR458658:IJT458658 ITN458658:ITP458658 JDJ458658:JDL458658 JNF458658:JNH458658 JXB458658:JXD458658 KGX458658:KGZ458658 KQT458658:KQV458658 LAP458658:LAR458658 LKL458658:LKN458658 LUH458658:LUJ458658 MED458658:MEF458658 MNZ458658:MOB458658 MXV458658:MXX458658 NHR458658:NHT458658 NRN458658:NRP458658 OBJ458658:OBL458658 OLF458658:OLH458658 OVB458658:OVD458658 PEX458658:PEZ458658 POT458658:POV458658 PYP458658:PYR458658 QIL458658:QIN458658 QSH458658:QSJ458658 RCD458658:RCF458658 RLZ458658:RMB458658 RVV458658:RVX458658 SFR458658:SFT458658 SPN458658:SPP458658 SZJ458658:SZL458658 TJF458658:TJH458658 TTB458658:TTD458658 UCX458658:UCZ458658 UMT458658:UMV458658 UWP458658:UWR458658 VGL458658:VGN458658 VQH458658:VQJ458658 WAD458658:WAF458658 WJZ458658:WKB458658 WTV458658:WTX458658 HJ524194:HL524194 RF524194:RH524194 ABB524194:ABD524194 AKX524194:AKZ524194 AUT524194:AUV524194 BEP524194:BER524194 BOL524194:BON524194 BYH524194:BYJ524194 CID524194:CIF524194 CRZ524194:CSB524194 DBV524194:DBX524194 DLR524194:DLT524194 DVN524194:DVP524194 EFJ524194:EFL524194 EPF524194:EPH524194 EZB524194:EZD524194 FIX524194:FIZ524194 FST524194:FSV524194 GCP524194:GCR524194 GML524194:GMN524194 GWH524194:GWJ524194 HGD524194:HGF524194 HPZ524194:HQB524194 HZV524194:HZX524194 IJR524194:IJT524194 ITN524194:ITP524194 JDJ524194:JDL524194 JNF524194:JNH524194 JXB524194:JXD524194 KGX524194:KGZ524194 KQT524194:KQV524194 LAP524194:LAR524194 LKL524194:LKN524194 LUH524194:LUJ524194 MED524194:MEF524194 MNZ524194:MOB524194 MXV524194:MXX524194 NHR524194:NHT524194 NRN524194:NRP524194 OBJ524194:OBL524194 OLF524194:OLH524194 OVB524194:OVD524194 PEX524194:PEZ524194 POT524194:POV524194 PYP524194:PYR524194 QIL524194:QIN524194 QSH524194:QSJ524194 RCD524194:RCF524194 RLZ524194:RMB524194 RVV524194:RVX524194 SFR524194:SFT524194 SPN524194:SPP524194 SZJ524194:SZL524194 TJF524194:TJH524194 TTB524194:TTD524194 UCX524194:UCZ524194 UMT524194:UMV524194 UWP524194:UWR524194 VGL524194:VGN524194 VQH524194:VQJ524194 WAD524194:WAF524194 WJZ524194:WKB524194 WTV524194:WTX524194 HJ589730:HL589730 RF589730:RH589730 ABB589730:ABD589730 AKX589730:AKZ589730 AUT589730:AUV589730 BEP589730:BER589730 BOL589730:BON589730 BYH589730:BYJ589730 CID589730:CIF589730 CRZ589730:CSB589730 DBV589730:DBX589730 DLR589730:DLT589730 DVN589730:DVP589730 EFJ589730:EFL589730 EPF589730:EPH589730 EZB589730:EZD589730 FIX589730:FIZ589730 FST589730:FSV589730 GCP589730:GCR589730 GML589730:GMN589730 GWH589730:GWJ589730 HGD589730:HGF589730 HPZ589730:HQB589730 HZV589730:HZX589730 IJR589730:IJT589730 ITN589730:ITP589730 JDJ589730:JDL589730 JNF589730:JNH589730 JXB589730:JXD589730 KGX589730:KGZ589730 KQT589730:KQV589730 LAP589730:LAR589730 LKL589730:LKN589730 LUH589730:LUJ589730 MED589730:MEF589730 MNZ589730:MOB589730 MXV589730:MXX589730 NHR589730:NHT589730 NRN589730:NRP589730 OBJ589730:OBL589730 OLF589730:OLH589730 OVB589730:OVD589730 PEX589730:PEZ589730 POT589730:POV589730 PYP589730:PYR589730 QIL589730:QIN589730 QSH589730:QSJ589730 RCD589730:RCF589730 RLZ589730:RMB589730 RVV589730:RVX589730 SFR589730:SFT589730 SPN589730:SPP589730 SZJ589730:SZL589730 TJF589730:TJH589730 TTB589730:TTD589730 UCX589730:UCZ589730 UMT589730:UMV589730 UWP589730:UWR589730 VGL589730:VGN589730 VQH589730:VQJ589730 WAD589730:WAF589730 WJZ589730:WKB589730 WTV589730:WTX589730 HJ655266:HL655266 RF655266:RH655266 ABB655266:ABD655266 AKX655266:AKZ655266 AUT655266:AUV655266 BEP655266:BER655266 BOL655266:BON655266 BYH655266:BYJ655266 CID655266:CIF655266 CRZ655266:CSB655266 DBV655266:DBX655266 DLR655266:DLT655266 DVN655266:DVP655266 EFJ655266:EFL655266 EPF655266:EPH655266 EZB655266:EZD655266 FIX655266:FIZ655266 FST655266:FSV655266 GCP655266:GCR655266 GML655266:GMN655266 GWH655266:GWJ655266 HGD655266:HGF655266 HPZ655266:HQB655266 HZV655266:HZX655266 IJR655266:IJT655266 ITN655266:ITP655266 JDJ655266:JDL655266 JNF655266:JNH655266 JXB655266:JXD655266 KGX655266:KGZ655266 KQT655266:KQV655266 LAP655266:LAR655266 LKL655266:LKN655266 LUH655266:LUJ655266 MED655266:MEF655266 MNZ655266:MOB655266 MXV655266:MXX655266 NHR655266:NHT655266 NRN655266:NRP655266 OBJ655266:OBL655266 OLF655266:OLH655266 OVB655266:OVD655266 PEX655266:PEZ655266 POT655266:POV655266 PYP655266:PYR655266 QIL655266:QIN655266 QSH655266:QSJ655266 RCD655266:RCF655266 RLZ655266:RMB655266 RVV655266:RVX655266 SFR655266:SFT655266 SPN655266:SPP655266 SZJ655266:SZL655266 TJF655266:TJH655266 TTB655266:TTD655266 UCX655266:UCZ655266 UMT655266:UMV655266 UWP655266:UWR655266 VGL655266:VGN655266 VQH655266:VQJ655266 WAD655266:WAF655266 WJZ655266:WKB655266 WTV655266:WTX655266 HJ720802:HL720802 RF720802:RH720802 ABB720802:ABD720802 AKX720802:AKZ720802 AUT720802:AUV720802 BEP720802:BER720802 BOL720802:BON720802 BYH720802:BYJ720802 CID720802:CIF720802 CRZ720802:CSB720802 DBV720802:DBX720802 DLR720802:DLT720802 DVN720802:DVP720802 EFJ720802:EFL720802 EPF720802:EPH720802 EZB720802:EZD720802 FIX720802:FIZ720802 FST720802:FSV720802 GCP720802:GCR720802 GML720802:GMN720802 GWH720802:GWJ720802 HGD720802:HGF720802 HPZ720802:HQB720802 HZV720802:HZX720802 IJR720802:IJT720802 ITN720802:ITP720802 JDJ720802:JDL720802 JNF720802:JNH720802 JXB720802:JXD720802 KGX720802:KGZ720802 KQT720802:KQV720802 LAP720802:LAR720802 LKL720802:LKN720802 LUH720802:LUJ720802 MED720802:MEF720802 MNZ720802:MOB720802 MXV720802:MXX720802 NHR720802:NHT720802 NRN720802:NRP720802 OBJ720802:OBL720802 OLF720802:OLH720802 OVB720802:OVD720802 PEX720802:PEZ720802 POT720802:POV720802 PYP720802:PYR720802 QIL720802:QIN720802 QSH720802:QSJ720802 RCD720802:RCF720802 RLZ720802:RMB720802 RVV720802:RVX720802 SFR720802:SFT720802 SPN720802:SPP720802 SZJ720802:SZL720802 TJF720802:TJH720802 TTB720802:TTD720802 UCX720802:UCZ720802 UMT720802:UMV720802 UWP720802:UWR720802 VGL720802:VGN720802 VQH720802:VQJ720802 WAD720802:WAF720802 WJZ720802:WKB720802 WTV720802:WTX720802 HJ786338:HL786338 RF786338:RH786338 ABB786338:ABD786338 AKX786338:AKZ786338 AUT786338:AUV786338 BEP786338:BER786338 BOL786338:BON786338 BYH786338:BYJ786338 CID786338:CIF786338 CRZ786338:CSB786338 DBV786338:DBX786338 DLR786338:DLT786338 DVN786338:DVP786338 EFJ786338:EFL786338 EPF786338:EPH786338 EZB786338:EZD786338 FIX786338:FIZ786338 FST786338:FSV786338 GCP786338:GCR786338 GML786338:GMN786338 GWH786338:GWJ786338 HGD786338:HGF786338 HPZ786338:HQB786338 HZV786338:HZX786338 IJR786338:IJT786338 ITN786338:ITP786338 JDJ786338:JDL786338 JNF786338:JNH786338 JXB786338:JXD786338 KGX786338:KGZ786338 KQT786338:KQV786338 LAP786338:LAR786338 LKL786338:LKN786338 LUH786338:LUJ786338 MED786338:MEF786338 MNZ786338:MOB786338 MXV786338:MXX786338 NHR786338:NHT786338 NRN786338:NRP786338 OBJ786338:OBL786338 OLF786338:OLH786338 OVB786338:OVD786338 PEX786338:PEZ786338 POT786338:POV786338 PYP786338:PYR786338 QIL786338:QIN786338 QSH786338:QSJ786338 RCD786338:RCF786338 RLZ786338:RMB786338 RVV786338:RVX786338 SFR786338:SFT786338 SPN786338:SPP786338 SZJ786338:SZL786338 TJF786338:TJH786338 TTB786338:TTD786338 UCX786338:UCZ786338 UMT786338:UMV786338 UWP786338:UWR786338 VGL786338:VGN786338 VQH786338:VQJ786338 WAD786338:WAF786338 WJZ786338:WKB786338 WTV786338:WTX786338 HJ851874:HL851874 RF851874:RH851874 ABB851874:ABD851874 AKX851874:AKZ851874 AUT851874:AUV851874 BEP851874:BER851874 BOL851874:BON851874 BYH851874:BYJ851874 CID851874:CIF851874 CRZ851874:CSB851874 DBV851874:DBX851874 DLR851874:DLT851874 DVN851874:DVP851874 EFJ851874:EFL851874 EPF851874:EPH851874 EZB851874:EZD851874 FIX851874:FIZ851874 FST851874:FSV851874 GCP851874:GCR851874 GML851874:GMN851874 GWH851874:GWJ851874 HGD851874:HGF851874 HPZ851874:HQB851874 HZV851874:HZX851874 IJR851874:IJT851874 ITN851874:ITP851874 JDJ851874:JDL851874 JNF851874:JNH851874 JXB851874:JXD851874 KGX851874:KGZ851874 KQT851874:KQV851874 LAP851874:LAR851874 LKL851874:LKN851874 LUH851874:LUJ851874 MED851874:MEF851874 MNZ851874:MOB851874 MXV851874:MXX851874 NHR851874:NHT851874 NRN851874:NRP851874 OBJ851874:OBL851874 OLF851874:OLH851874 OVB851874:OVD851874 PEX851874:PEZ851874 POT851874:POV851874 PYP851874:PYR851874 QIL851874:QIN851874 QSH851874:QSJ851874 RCD851874:RCF851874 RLZ851874:RMB851874 RVV851874:RVX851874 SFR851874:SFT851874 SPN851874:SPP851874 SZJ851874:SZL851874 TJF851874:TJH851874 TTB851874:TTD851874 UCX851874:UCZ851874 UMT851874:UMV851874 UWP851874:UWR851874 VGL851874:VGN851874 VQH851874:VQJ851874 WAD851874:WAF851874 WJZ851874:WKB851874 WTV851874:WTX851874 HJ917410:HL917410 RF917410:RH917410 ABB917410:ABD917410 AKX917410:AKZ917410 AUT917410:AUV917410 BEP917410:BER917410 BOL917410:BON917410 BYH917410:BYJ917410 CID917410:CIF917410 CRZ917410:CSB917410 DBV917410:DBX917410 DLR917410:DLT917410 DVN917410:DVP917410 EFJ917410:EFL917410 EPF917410:EPH917410 EZB917410:EZD917410 FIX917410:FIZ917410 FST917410:FSV917410 GCP917410:GCR917410 GML917410:GMN917410 GWH917410:GWJ917410 HGD917410:HGF917410 HPZ917410:HQB917410 HZV917410:HZX917410 IJR917410:IJT917410 ITN917410:ITP917410 JDJ917410:JDL917410 JNF917410:JNH917410 JXB917410:JXD917410 KGX917410:KGZ917410 KQT917410:KQV917410 LAP917410:LAR917410 LKL917410:LKN917410 LUH917410:LUJ917410 MED917410:MEF917410 MNZ917410:MOB917410 MXV917410:MXX917410 NHR917410:NHT917410 NRN917410:NRP917410 OBJ917410:OBL917410 OLF917410:OLH917410 OVB917410:OVD917410 PEX917410:PEZ917410 POT917410:POV917410 PYP917410:PYR917410 QIL917410:QIN917410 QSH917410:QSJ917410 RCD917410:RCF917410 RLZ917410:RMB917410 RVV917410:RVX917410 SFR917410:SFT917410 SPN917410:SPP917410 SZJ917410:SZL917410 TJF917410:TJH917410 TTB917410:TTD917410 UCX917410:UCZ917410 UMT917410:UMV917410 UWP917410:UWR917410 VGL917410:VGN917410 VQH917410:VQJ917410 WAD917410:WAF917410 WJZ917410:WKB917410 WTV917410:WTX917410 HJ982946:HL982946 RF982946:RH982946 ABB982946:ABD982946 AKX982946:AKZ982946 AUT982946:AUV982946 BEP982946:BER982946 BOL982946:BON982946 BYH982946:BYJ982946 CID982946:CIF982946 CRZ982946:CSB982946 DBV982946:DBX982946 DLR982946:DLT982946 DVN982946:DVP982946 EFJ982946:EFL982946 EPF982946:EPH982946 EZB982946:EZD982946 FIX982946:FIZ982946 FST982946:FSV982946 GCP982946:GCR982946 GML982946:GMN982946 GWH982946:GWJ982946 HGD982946:HGF982946 HPZ982946:HQB982946 HZV982946:HZX982946 IJR982946:IJT982946 ITN982946:ITP982946 JDJ982946:JDL982946 JNF982946:JNH982946 JXB982946:JXD982946 KGX982946:KGZ982946 KQT982946:KQV982946 LAP982946:LAR982946 LKL982946:LKN982946 LUH982946:LUJ982946 MED982946:MEF982946 MNZ982946:MOB982946 MXV982946:MXX982946 NHR982946:NHT982946 NRN982946:NRP982946 OBJ982946:OBL982946 OLF982946:OLH982946 OVB982946:OVD982946 PEX982946:PEZ982946 POT982946:POV982946 PYP982946:PYR982946 QIL982946:QIN982946 QSH982946:QSJ982946 RCD982946:RCF982946 RLZ982946:RMB982946 RVV982946:RVX982946 SFR982946:SFT982946 SPN982946:SPP982946 SZJ982946:SZL982946 TJF982946:TJH982946 TTB982946:TTD982946 UCX982946:UCZ982946 UMT982946:UMV982946 UWP982946:UWR982946 VGL982946:VGN982946 VQH982946:VQJ982946 WAD982946:WAF982946 WJZ982946:WKB982946 WTV982946:WTX982946 HJ65409:HM65409 RF65409:RI65409 ABB65409:ABE65409 AKX65409:ALA65409 AUT65409:AUW65409 BEP65409:BES65409 BOL65409:BOO65409 BYH65409:BYK65409 CID65409:CIG65409 CRZ65409:CSC65409 DBV65409:DBY65409 DLR65409:DLU65409 DVN65409:DVQ65409 EFJ65409:EFM65409 EPF65409:EPI65409 EZB65409:EZE65409 FIX65409:FJA65409 FST65409:FSW65409 GCP65409:GCS65409 GML65409:GMO65409 GWH65409:GWK65409 HGD65409:HGG65409 HPZ65409:HQC65409 HZV65409:HZY65409 IJR65409:IJU65409 ITN65409:ITQ65409 JDJ65409:JDM65409 JNF65409:JNI65409 JXB65409:JXE65409 KGX65409:KHA65409 KQT65409:KQW65409 LAP65409:LAS65409 LKL65409:LKO65409 LUH65409:LUK65409 MED65409:MEG65409 MNZ65409:MOC65409 MXV65409:MXY65409 NHR65409:NHU65409 NRN65409:NRQ65409 OBJ65409:OBM65409 OLF65409:OLI65409 OVB65409:OVE65409 PEX65409:PFA65409 POT65409:POW65409 PYP65409:PYS65409 QIL65409:QIO65409 QSH65409:QSK65409 RCD65409:RCG65409 RLZ65409:RMC65409 RVV65409:RVY65409 SFR65409:SFU65409 SPN65409:SPQ65409 SZJ65409:SZM65409 TJF65409:TJI65409 TTB65409:TTE65409 UCX65409:UDA65409 UMT65409:UMW65409 UWP65409:UWS65409 VGL65409:VGO65409 VQH65409:VQK65409 WAD65409:WAG65409 WJZ65409:WKC65409 WTV65409:WTY65409 HJ130945:HM130945 RF130945:RI130945 ABB130945:ABE130945 AKX130945:ALA130945 AUT130945:AUW130945 BEP130945:BES130945 BOL130945:BOO130945 BYH130945:BYK130945 CID130945:CIG130945 CRZ130945:CSC130945 DBV130945:DBY130945 DLR130945:DLU130945 DVN130945:DVQ130945 EFJ130945:EFM130945 EPF130945:EPI130945 EZB130945:EZE130945 FIX130945:FJA130945 FST130945:FSW130945 GCP130945:GCS130945 GML130945:GMO130945 GWH130945:GWK130945 HGD130945:HGG130945 HPZ130945:HQC130945 HZV130945:HZY130945 IJR130945:IJU130945 ITN130945:ITQ130945 JDJ130945:JDM130945 JNF130945:JNI130945 JXB130945:JXE130945 KGX130945:KHA130945 KQT130945:KQW130945 LAP130945:LAS130945 LKL130945:LKO130945 LUH130945:LUK130945 MED130945:MEG130945 MNZ130945:MOC130945 MXV130945:MXY130945 NHR130945:NHU130945 NRN130945:NRQ130945 OBJ130945:OBM130945 OLF130945:OLI130945 OVB130945:OVE130945 PEX130945:PFA130945 POT130945:POW130945 PYP130945:PYS130945 QIL130945:QIO130945 QSH130945:QSK130945 RCD130945:RCG130945 RLZ130945:RMC130945 RVV130945:RVY130945 SFR130945:SFU130945 SPN130945:SPQ130945 SZJ130945:SZM130945 TJF130945:TJI130945 TTB130945:TTE130945 UCX130945:UDA130945 UMT130945:UMW130945 UWP130945:UWS130945 VGL130945:VGO130945 VQH130945:VQK130945 WAD130945:WAG130945 WJZ130945:WKC130945 WTV130945:WTY130945 HJ196481:HM196481 RF196481:RI196481 ABB196481:ABE196481 AKX196481:ALA196481 AUT196481:AUW196481 BEP196481:BES196481 BOL196481:BOO196481 BYH196481:BYK196481 CID196481:CIG196481 CRZ196481:CSC196481 DBV196481:DBY196481 DLR196481:DLU196481 DVN196481:DVQ196481 EFJ196481:EFM196481 EPF196481:EPI196481 EZB196481:EZE196481 FIX196481:FJA196481 FST196481:FSW196481 GCP196481:GCS196481 GML196481:GMO196481 GWH196481:GWK196481 HGD196481:HGG196481 HPZ196481:HQC196481 HZV196481:HZY196481 IJR196481:IJU196481 ITN196481:ITQ196481 JDJ196481:JDM196481 JNF196481:JNI196481 JXB196481:JXE196481 KGX196481:KHA196481 KQT196481:KQW196481 LAP196481:LAS196481 LKL196481:LKO196481 LUH196481:LUK196481 MED196481:MEG196481 MNZ196481:MOC196481 MXV196481:MXY196481 NHR196481:NHU196481 NRN196481:NRQ196481 OBJ196481:OBM196481 OLF196481:OLI196481 OVB196481:OVE196481 PEX196481:PFA196481 POT196481:POW196481 PYP196481:PYS196481 QIL196481:QIO196481 QSH196481:QSK196481 RCD196481:RCG196481 RLZ196481:RMC196481 RVV196481:RVY196481 SFR196481:SFU196481 SPN196481:SPQ196481 SZJ196481:SZM196481 TJF196481:TJI196481 TTB196481:TTE196481 UCX196481:UDA196481 UMT196481:UMW196481 UWP196481:UWS196481 VGL196481:VGO196481 VQH196481:VQK196481 WAD196481:WAG196481 WJZ196481:WKC196481 WTV196481:WTY196481 HJ262017:HM262017 RF262017:RI262017 ABB262017:ABE262017 AKX262017:ALA262017 AUT262017:AUW262017 BEP262017:BES262017 BOL262017:BOO262017 BYH262017:BYK262017 CID262017:CIG262017 CRZ262017:CSC262017 DBV262017:DBY262017 DLR262017:DLU262017 DVN262017:DVQ262017 EFJ262017:EFM262017 EPF262017:EPI262017 EZB262017:EZE262017 FIX262017:FJA262017 FST262017:FSW262017 GCP262017:GCS262017 GML262017:GMO262017 GWH262017:GWK262017 HGD262017:HGG262017 HPZ262017:HQC262017 HZV262017:HZY262017 IJR262017:IJU262017 ITN262017:ITQ262017 JDJ262017:JDM262017 JNF262017:JNI262017 JXB262017:JXE262017 KGX262017:KHA262017 KQT262017:KQW262017 LAP262017:LAS262017 LKL262017:LKO262017 LUH262017:LUK262017 MED262017:MEG262017 MNZ262017:MOC262017 MXV262017:MXY262017 NHR262017:NHU262017 NRN262017:NRQ262017 OBJ262017:OBM262017 OLF262017:OLI262017 OVB262017:OVE262017 PEX262017:PFA262017 POT262017:POW262017 PYP262017:PYS262017 QIL262017:QIO262017 QSH262017:QSK262017 RCD262017:RCG262017 RLZ262017:RMC262017 RVV262017:RVY262017 SFR262017:SFU262017 SPN262017:SPQ262017 SZJ262017:SZM262017 TJF262017:TJI262017 TTB262017:TTE262017 UCX262017:UDA262017 UMT262017:UMW262017 UWP262017:UWS262017 VGL262017:VGO262017 VQH262017:VQK262017 WAD262017:WAG262017 WJZ262017:WKC262017 WTV262017:WTY262017 HJ327553:HM327553 RF327553:RI327553 ABB327553:ABE327553 AKX327553:ALA327553 AUT327553:AUW327553 BEP327553:BES327553 BOL327553:BOO327553 BYH327553:BYK327553 CID327553:CIG327553 CRZ327553:CSC327553 DBV327553:DBY327553 DLR327553:DLU327553 DVN327553:DVQ327553 EFJ327553:EFM327553 EPF327553:EPI327553 EZB327553:EZE327553 FIX327553:FJA327553 FST327553:FSW327553 GCP327553:GCS327553 GML327553:GMO327553 GWH327553:GWK327553 HGD327553:HGG327553 HPZ327553:HQC327553 HZV327553:HZY327553 IJR327553:IJU327553 ITN327553:ITQ327553 JDJ327553:JDM327553 JNF327553:JNI327553 JXB327553:JXE327553 KGX327553:KHA327553 KQT327553:KQW327553 LAP327553:LAS327553 LKL327553:LKO327553 LUH327553:LUK327553 MED327553:MEG327553 MNZ327553:MOC327553 MXV327553:MXY327553 NHR327553:NHU327553 NRN327553:NRQ327553 OBJ327553:OBM327553 OLF327553:OLI327553 OVB327553:OVE327553 PEX327553:PFA327553 POT327553:POW327553 PYP327553:PYS327553 QIL327553:QIO327553 QSH327553:QSK327553 RCD327553:RCG327553 RLZ327553:RMC327553 RVV327553:RVY327553 SFR327553:SFU327553 SPN327553:SPQ327553 SZJ327553:SZM327553 TJF327553:TJI327553 TTB327553:TTE327553 UCX327553:UDA327553 UMT327553:UMW327553 UWP327553:UWS327553 VGL327553:VGO327553 VQH327553:VQK327553 WAD327553:WAG327553 WJZ327553:WKC327553 WTV327553:WTY327553 HJ393089:HM393089 RF393089:RI393089 ABB393089:ABE393089 AKX393089:ALA393089 AUT393089:AUW393089 BEP393089:BES393089 BOL393089:BOO393089 BYH393089:BYK393089 CID393089:CIG393089 CRZ393089:CSC393089 DBV393089:DBY393089 DLR393089:DLU393089 DVN393089:DVQ393089 EFJ393089:EFM393089 EPF393089:EPI393089 EZB393089:EZE393089 FIX393089:FJA393089 FST393089:FSW393089 GCP393089:GCS393089 GML393089:GMO393089 GWH393089:GWK393089 HGD393089:HGG393089 HPZ393089:HQC393089 HZV393089:HZY393089 IJR393089:IJU393089 ITN393089:ITQ393089 JDJ393089:JDM393089 JNF393089:JNI393089 JXB393089:JXE393089 KGX393089:KHA393089 KQT393089:KQW393089 LAP393089:LAS393089 LKL393089:LKO393089 LUH393089:LUK393089 MED393089:MEG393089 MNZ393089:MOC393089 MXV393089:MXY393089 NHR393089:NHU393089 NRN393089:NRQ393089 OBJ393089:OBM393089 OLF393089:OLI393089 OVB393089:OVE393089 PEX393089:PFA393089 POT393089:POW393089 PYP393089:PYS393089 QIL393089:QIO393089 QSH393089:QSK393089 RCD393089:RCG393089 RLZ393089:RMC393089 RVV393089:RVY393089 SFR393089:SFU393089 SPN393089:SPQ393089 SZJ393089:SZM393089 TJF393089:TJI393089 TTB393089:TTE393089 UCX393089:UDA393089 UMT393089:UMW393089 UWP393089:UWS393089 VGL393089:VGO393089 VQH393089:VQK393089 WAD393089:WAG393089 WJZ393089:WKC393089 WTV393089:WTY393089 HJ458625:HM458625 RF458625:RI458625 ABB458625:ABE458625 AKX458625:ALA458625 AUT458625:AUW458625 BEP458625:BES458625 BOL458625:BOO458625 BYH458625:BYK458625 CID458625:CIG458625 CRZ458625:CSC458625 DBV458625:DBY458625 DLR458625:DLU458625 DVN458625:DVQ458625 EFJ458625:EFM458625 EPF458625:EPI458625 EZB458625:EZE458625 FIX458625:FJA458625 FST458625:FSW458625 GCP458625:GCS458625 GML458625:GMO458625 GWH458625:GWK458625 HGD458625:HGG458625 HPZ458625:HQC458625 HZV458625:HZY458625 IJR458625:IJU458625 ITN458625:ITQ458625 JDJ458625:JDM458625 JNF458625:JNI458625 JXB458625:JXE458625 KGX458625:KHA458625 KQT458625:KQW458625 LAP458625:LAS458625 LKL458625:LKO458625 LUH458625:LUK458625 MED458625:MEG458625 MNZ458625:MOC458625 MXV458625:MXY458625 NHR458625:NHU458625 NRN458625:NRQ458625 OBJ458625:OBM458625 OLF458625:OLI458625 OVB458625:OVE458625 PEX458625:PFA458625 POT458625:POW458625 PYP458625:PYS458625 QIL458625:QIO458625 QSH458625:QSK458625 RCD458625:RCG458625 RLZ458625:RMC458625 RVV458625:RVY458625 SFR458625:SFU458625 SPN458625:SPQ458625 SZJ458625:SZM458625 TJF458625:TJI458625 TTB458625:TTE458625 UCX458625:UDA458625 UMT458625:UMW458625 UWP458625:UWS458625 VGL458625:VGO458625 VQH458625:VQK458625 WAD458625:WAG458625 WJZ458625:WKC458625 WTV458625:WTY458625 HJ524161:HM524161 RF524161:RI524161 ABB524161:ABE524161 AKX524161:ALA524161 AUT524161:AUW524161 BEP524161:BES524161 BOL524161:BOO524161 BYH524161:BYK524161 CID524161:CIG524161 CRZ524161:CSC524161 DBV524161:DBY524161 DLR524161:DLU524161 DVN524161:DVQ524161 EFJ524161:EFM524161 EPF524161:EPI524161 EZB524161:EZE524161 FIX524161:FJA524161 FST524161:FSW524161 GCP524161:GCS524161 GML524161:GMO524161 GWH524161:GWK524161 HGD524161:HGG524161 HPZ524161:HQC524161 HZV524161:HZY524161 IJR524161:IJU524161 ITN524161:ITQ524161 JDJ524161:JDM524161 JNF524161:JNI524161 JXB524161:JXE524161 KGX524161:KHA524161 KQT524161:KQW524161 LAP524161:LAS524161 LKL524161:LKO524161 LUH524161:LUK524161 MED524161:MEG524161 MNZ524161:MOC524161 MXV524161:MXY524161 NHR524161:NHU524161 NRN524161:NRQ524161 OBJ524161:OBM524161 OLF524161:OLI524161 OVB524161:OVE524161 PEX524161:PFA524161 POT524161:POW524161 PYP524161:PYS524161 QIL524161:QIO524161 QSH524161:QSK524161 RCD524161:RCG524161 RLZ524161:RMC524161 RVV524161:RVY524161 SFR524161:SFU524161 SPN524161:SPQ524161 SZJ524161:SZM524161 TJF524161:TJI524161 TTB524161:TTE524161 UCX524161:UDA524161 UMT524161:UMW524161 UWP524161:UWS524161 VGL524161:VGO524161 VQH524161:VQK524161 WAD524161:WAG524161 WJZ524161:WKC524161 WTV524161:WTY524161 HJ589697:HM589697 RF589697:RI589697 ABB589697:ABE589697 AKX589697:ALA589697 AUT589697:AUW589697 BEP589697:BES589697 BOL589697:BOO589697 BYH589697:BYK589697 CID589697:CIG589697 CRZ589697:CSC589697 DBV589697:DBY589697 DLR589697:DLU589697 DVN589697:DVQ589697 EFJ589697:EFM589697 EPF589697:EPI589697 EZB589697:EZE589697 FIX589697:FJA589697 FST589697:FSW589697 GCP589697:GCS589697 GML589697:GMO589697 GWH589697:GWK589697 HGD589697:HGG589697 HPZ589697:HQC589697 HZV589697:HZY589697 IJR589697:IJU589697 ITN589697:ITQ589697 JDJ589697:JDM589697 JNF589697:JNI589697 JXB589697:JXE589697 KGX589697:KHA589697 KQT589697:KQW589697 LAP589697:LAS589697 LKL589697:LKO589697 LUH589697:LUK589697 MED589697:MEG589697 MNZ589697:MOC589697 MXV589697:MXY589697 NHR589697:NHU589697 NRN589697:NRQ589697 OBJ589697:OBM589697 OLF589697:OLI589697 OVB589697:OVE589697 PEX589697:PFA589697 POT589697:POW589697 PYP589697:PYS589697 QIL589697:QIO589697 QSH589697:QSK589697 RCD589697:RCG589697 RLZ589697:RMC589697 RVV589697:RVY589697 SFR589697:SFU589697 SPN589697:SPQ589697 SZJ589697:SZM589697 TJF589697:TJI589697 TTB589697:TTE589697 UCX589697:UDA589697 UMT589697:UMW589697 UWP589697:UWS589697 VGL589697:VGO589697 VQH589697:VQK589697 WAD589697:WAG589697 WJZ589697:WKC589697 WTV589697:WTY589697 HJ655233:HM655233 RF655233:RI655233 ABB655233:ABE655233 AKX655233:ALA655233 AUT655233:AUW655233 BEP655233:BES655233 BOL655233:BOO655233 BYH655233:BYK655233 CID655233:CIG655233 CRZ655233:CSC655233 DBV655233:DBY655233 DLR655233:DLU655233 DVN655233:DVQ655233 EFJ655233:EFM655233 EPF655233:EPI655233 EZB655233:EZE655233 FIX655233:FJA655233 FST655233:FSW655233 GCP655233:GCS655233 GML655233:GMO655233 GWH655233:GWK655233 HGD655233:HGG655233 HPZ655233:HQC655233 HZV655233:HZY655233 IJR655233:IJU655233 ITN655233:ITQ655233 JDJ655233:JDM655233 JNF655233:JNI655233 JXB655233:JXE655233 KGX655233:KHA655233 KQT655233:KQW655233 LAP655233:LAS655233 LKL655233:LKO655233 LUH655233:LUK655233 MED655233:MEG655233 MNZ655233:MOC655233 MXV655233:MXY655233 NHR655233:NHU655233 NRN655233:NRQ655233 OBJ655233:OBM655233 OLF655233:OLI655233 OVB655233:OVE655233 PEX655233:PFA655233 POT655233:POW655233 PYP655233:PYS655233 QIL655233:QIO655233 QSH655233:QSK655233 RCD655233:RCG655233 RLZ655233:RMC655233 RVV655233:RVY655233 SFR655233:SFU655233 SPN655233:SPQ655233 SZJ655233:SZM655233 TJF655233:TJI655233 TTB655233:TTE655233 UCX655233:UDA655233 UMT655233:UMW655233 UWP655233:UWS655233 VGL655233:VGO655233 VQH655233:VQK655233 WAD655233:WAG655233 WJZ655233:WKC655233 WTV655233:WTY655233 HJ720769:HM720769 RF720769:RI720769 ABB720769:ABE720769 AKX720769:ALA720769 AUT720769:AUW720769 BEP720769:BES720769 BOL720769:BOO720769 BYH720769:BYK720769 CID720769:CIG720769 CRZ720769:CSC720769 DBV720769:DBY720769 DLR720769:DLU720769 DVN720769:DVQ720769 EFJ720769:EFM720769 EPF720769:EPI720769 EZB720769:EZE720769 FIX720769:FJA720769 FST720769:FSW720769 GCP720769:GCS720769 GML720769:GMO720769 GWH720769:GWK720769 HGD720769:HGG720769 HPZ720769:HQC720769 HZV720769:HZY720769 IJR720769:IJU720769 ITN720769:ITQ720769 JDJ720769:JDM720769 JNF720769:JNI720769 JXB720769:JXE720769 KGX720769:KHA720769 KQT720769:KQW720769 LAP720769:LAS720769 LKL720769:LKO720769 LUH720769:LUK720769 MED720769:MEG720769 MNZ720769:MOC720769 MXV720769:MXY720769 NHR720769:NHU720769 NRN720769:NRQ720769 OBJ720769:OBM720769 OLF720769:OLI720769 OVB720769:OVE720769 PEX720769:PFA720769 POT720769:POW720769 PYP720769:PYS720769 QIL720769:QIO720769 QSH720769:QSK720769 RCD720769:RCG720769 RLZ720769:RMC720769 RVV720769:RVY720769 SFR720769:SFU720769 SPN720769:SPQ720769 SZJ720769:SZM720769 TJF720769:TJI720769 TTB720769:TTE720769 UCX720769:UDA720769 UMT720769:UMW720769 UWP720769:UWS720769 VGL720769:VGO720769 VQH720769:VQK720769 WAD720769:WAG720769 WJZ720769:WKC720769 WTV720769:WTY720769 HJ786305:HM786305 RF786305:RI786305 ABB786305:ABE786305 AKX786305:ALA786305 AUT786305:AUW786305 BEP786305:BES786305 BOL786305:BOO786305 BYH786305:BYK786305 CID786305:CIG786305 CRZ786305:CSC786305 DBV786305:DBY786305 DLR786305:DLU786305 DVN786305:DVQ786305 EFJ786305:EFM786305 EPF786305:EPI786305 EZB786305:EZE786305 FIX786305:FJA786305 FST786305:FSW786305 GCP786305:GCS786305 GML786305:GMO786305 GWH786305:GWK786305 HGD786305:HGG786305 HPZ786305:HQC786305 HZV786305:HZY786305 IJR786305:IJU786305 ITN786305:ITQ786305 JDJ786305:JDM786305 JNF786305:JNI786305 JXB786305:JXE786305 KGX786305:KHA786305 KQT786305:KQW786305 LAP786305:LAS786305 LKL786305:LKO786305 LUH786305:LUK786305 MED786305:MEG786305 MNZ786305:MOC786305 MXV786305:MXY786305 NHR786305:NHU786305 NRN786305:NRQ786305 OBJ786305:OBM786305 OLF786305:OLI786305 OVB786305:OVE786305 PEX786305:PFA786305 POT786305:POW786305 PYP786305:PYS786305 QIL786305:QIO786305 QSH786305:QSK786305 RCD786305:RCG786305 RLZ786305:RMC786305 RVV786305:RVY786305 SFR786305:SFU786305 SPN786305:SPQ786305 SZJ786305:SZM786305 TJF786305:TJI786305 TTB786305:TTE786305 UCX786305:UDA786305 UMT786305:UMW786305 UWP786305:UWS786305 VGL786305:VGO786305 VQH786305:VQK786305 WAD786305:WAG786305 WJZ786305:WKC786305 WTV786305:WTY786305 HJ851841:HM851841 RF851841:RI851841 ABB851841:ABE851841 AKX851841:ALA851841 AUT851841:AUW851841 BEP851841:BES851841 BOL851841:BOO851841 BYH851841:BYK851841 CID851841:CIG851841 CRZ851841:CSC851841 DBV851841:DBY851841 DLR851841:DLU851841 DVN851841:DVQ851841 EFJ851841:EFM851841 EPF851841:EPI851841 EZB851841:EZE851841 FIX851841:FJA851841 FST851841:FSW851841 GCP851841:GCS851841 GML851841:GMO851841 GWH851841:GWK851841 HGD851841:HGG851841 HPZ851841:HQC851841 HZV851841:HZY851841 IJR851841:IJU851841 ITN851841:ITQ851841 JDJ851841:JDM851841 JNF851841:JNI851841 JXB851841:JXE851841 KGX851841:KHA851841 KQT851841:KQW851841 LAP851841:LAS851841 LKL851841:LKO851841 LUH851841:LUK851841 MED851841:MEG851841 MNZ851841:MOC851841 MXV851841:MXY851841 NHR851841:NHU851841 NRN851841:NRQ851841 OBJ851841:OBM851841 OLF851841:OLI851841 OVB851841:OVE851841 PEX851841:PFA851841 POT851841:POW851841 PYP851841:PYS851841 QIL851841:QIO851841 QSH851841:QSK851841 RCD851841:RCG851841 RLZ851841:RMC851841 RVV851841:RVY851841 SFR851841:SFU851841 SPN851841:SPQ851841 SZJ851841:SZM851841 TJF851841:TJI851841 TTB851841:TTE851841 UCX851841:UDA851841 UMT851841:UMW851841 UWP851841:UWS851841 VGL851841:VGO851841 VQH851841:VQK851841 WAD851841:WAG851841 WJZ851841:WKC851841 WTV851841:WTY851841 HJ917377:HM917377 RF917377:RI917377 ABB917377:ABE917377 AKX917377:ALA917377 AUT917377:AUW917377 BEP917377:BES917377 BOL917377:BOO917377 BYH917377:BYK917377 CID917377:CIG917377 CRZ917377:CSC917377 DBV917377:DBY917377 DLR917377:DLU917377 DVN917377:DVQ917377 EFJ917377:EFM917377 EPF917377:EPI917377 EZB917377:EZE917377 FIX917377:FJA917377 FST917377:FSW917377 GCP917377:GCS917377 GML917377:GMO917377 GWH917377:GWK917377 HGD917377:HGG917377 HPZ917377:HQC917377 HZV917377:HZY917377 IJR917377:IJU917377 ITN917377:ITQ917377 JDJ917377:JDM917377 JNF917377:JNI917377 JXB917377:JXE917377 KGX917377:KHA917377 KQT917377:KQW917377 LAP917377:LAS917377 LKL917377:LKO917377 LUH917377:LUK917377 MED917377:MEG917377 MNZ917377:MOC917377 MXV917377:MXY917377 NHR917377:NHU917377 NRN917377:NRQ917377 OBJ917377:OBM917377 OLF917377:OLI917377 OVB917377:OVE917377 PEX917377:PFA917377 POT917377:POW917377 PYP917377:PYS917377 QIL917377:QIO917377 QSH917377:QSK917377 RCD917377:RCG917377 RLZ917377:RMC917377 RVV917377:RVY917377 SFR917377:SFU917377 SPN917377:SPQ917377 SZJ917377:SZM917377 TJF917377:TJI917377 TTB917377:TTE917377 UCX917377:UDA917377 UMT917377:UMW917377 UWP917377:UWS917377 VGL917377:VGO917377 VQH917377:VQK917377 WAD917377:WAG917377 WJZ917377:WKC917377 WTV917377:WTY917377 HJ982913:HM982913 RF982913:RI982913 ABB982913:ABE982913 AKX982913:ALA982913 AUT982913:AUW982913 BEP982913:BES982913 BOL982913:BOO982913 BYH982913:BYK982913 CID982913:CIG982913 CRZ982913:CSC982913 DBV982913:DBY982913 DLR982913:DLU982913 DVN982913:DVQ982913 EFJ982913:EFM982913 EPF982913:EPI982913 EZB982913:EZE982913 FIX982913:FJA982913 FST982913:FSW982913 GCP982913:GCS982913 GML982913:GMO982913 GWH982913:GWK982913 HGD982913:HGG982913 HPZ982913:HQC982913 HZV982913:HZY982913 IJR982913:IJU982913 ITN982913:ITQ982913 JDJ982913:JDM982913 JNF982913:JNI982913 JXB982913:JXE982913 KGX982913:KHA982913 KQT982913:KQW982913 LAP982913:LAS982913 LKL982913:LKO982913 LUH982913:LUK982913 MED982913:MEG982913 MNZ982913:MOC982913 MXV982913:MXY982913 NHR982913:NHU982913 NRN982913:NRQ982913 OBJ982913:OBM982913 OLF982913:OLI982913 OVB982913:OVE982913 PEX982913:PFA982913 POT982913:POW982913 PYP982913:PYS982913 QIL982913:QIO982913 QSH982913:QSK982913 RCD982913:RCG982913 RLZ982913:RMC982913 RVV982913:RVY982913 SFR982913:SFU982913 SPN982913:SPQ982913 SZJ982913:SZM982913 TJF982913:TJI982913 TTB982913:TTE982913 UCX982913:UDA982913 UMT982913:UMW982913 UWP982913:UWS982913 VGL982913:VGO982913 VQH982913:VQK982913 WAD982913:WAG982913 WJZ982913:WKC982913 WTV982913:WTY982913 B982896:C982896 HI982896 RE982896 ABA982896 AKW982896 AUS982896 BEO982896 BOK982896 BYG982896 CIC982896 CRY982896 DBU982896 DLQ982896 DVM982896 EFI982896 EPE982896 EZA982896 FIW982896 FSS982896 GCO982896 GMK982896 GWG982896 HGC982896 HPY982896 HZU982896 IJQ982896 ITM982896 JDI982896 JNE982896 JXA982896 KGW982896 KQS982896 LAO982896 LKK982896 LUG982896 MEC982896 MNY982896 MXU982896 NHQ982896 NRM982896 OBI982896 OLE982896 OVA982896 PEW982896 POS982896 PYO982896 QIK982896 QSG982896 RCC982896 RLY982896 RVU982896 SFQ982896 SPM982896 SZI982896 TJE982896 TTA982896 UCW982896 UMS982896 UWO982896 VGK982896 VQG982896 WAC982896 WJY982896 WTU982896 B65392:C65392 HI65392 RE65392 ABA65392 AKW65392 AUS65392 BEO65392 BOK65392 BYG65392 CIC65392 CRY65392 DBU65392 DLQ65392 DVM65392 EFI65392 EPE65392 EZA65392 FIW65392 FSS65392 GCO65392 GMK65392 GWG65392 HGC65392 HPY65392 HZU65392 IJQ65392 ITM65392 JDI65392 JNE65392 JXA65392 KGW65392 KQS65392 LAO65392 LKK65392 LUG65392 MEC65392 MNY65392 MXU65392 NHQ65392 NRM65392 OBI65392 OLE65392 OVA65392 PEW65392 POS65392 PYO65392 QIK65392 QSG65392 RCC65392 RLY65392 RVU65392 SFQ65392 SPM65392 SZI65392 TJE65392 TTA65392 UCW65392 UMS65392 UWO65392 VGK65392 VQG65392 WAC65392 WJY65392 WTU65392 B130928:C130928 HI130928 RE130928 ABA130928 AKW130928 AUS130928 BEO130928 BOK130928 BYG130928 CIC130928 CRY130928 DBU130928 DLQ130928 DVM130928 EFI130928 EPE130928 EZA130928 FIW130928 FSS130928 GCO130928 GMK130928 GWG130928 HGC130928 HPY130928 HZU130928 IJQ130928 ITM130928 JDI130928 JNE130928 JXA130928 KGW130928 KQS130928 LAO130928 LKK130928 LUG130928 MEC130928 MNY130928 MXU130928 NHQ130928 NRM130928 OBI130928 OLE130928 OVA130928 PEW130928 POS130928 PYO130928 QIK130928 QSG130928 RCC130928 RLY130928 RVU130928 SFQ130928 SPM130928 SZI130928 TJE130928 TTA130928 UCW130928 UMS130928 UWO130928 VGK130928 VQG130928 WAC130928 WJY130928 WTU130928 B196464:C196464 HI196464 RE196464 ABA196464 AKW196464 AUS196464 BEO196464 BOK196464 BYG196464 CIC196464 CRY196464 DBU196464 DLQ196464 DVM196464 EFI196464 EPE196464 EZA196464 FIW196464 FSS196464 GCO196464 GMK196464 GWG196464 HGC196464 HPY196464 HZU196464 IJQ196464 ITM196464 JDI196464 JNE196464 JXA196464 KGW196464 KQS196464 LAO196464 LKK196464 LUG196464 MEC196464 MNY196464 MXU196464 NHQ196464 NRM196464 OBI196464 OLE196464 OVA196464 PEW196464 POS196464 PYO196464 QIK196464 QSG196464 RCC196464 RLY196464 RVU196464 SFQ196464 SPM196464 SZI196464 TJE196464 TTA196464 UCW196464 UMS196464 UWO196464 VGK196464 VQG196464 WAC196464 WJY196464 WTU196464 B262000:C262000 HI262000 RE262000 ABA262000 AKW262000 AUS262000 BEO262000 BOK262000 BYG262000 CIC262000 CRY262000 DBU262000 DLQ262000 DVM262000 EFI262000 EPE262000 EZA262000 FIW262000 FSS262000 GCO262000 GMK262000 GWG262000 HGC262000 HPY262000 HZU262000 IJQ262000 ITM262000 JDI262000 JNE262000 JXA262000 KGW262000 KQS262000 LAO262000 LKK262000 LUG262000 MEC262000 MNY262000 MXU262000 NHQ262000 NRM262000 OBI262000 OLE262000 OVA262000 PEW262000 POS262000 PYO262000 QIK262000 QSG262000 RCC262000 RLY262000 RVU262000 SFQ262000 SPM262000 SZI262000 TJE262000 TTA262000 UCW262000 UMS262000 UWO262000 VGK262000 VQG262000 WAC262000 WJY262000 WTU262000 B327536:C327536 HI327536 RE327536 ABA327536 AKW327536 AUS327536 BEO327536 BOK327536 BYG327536 CIC327536 CRY327536 DBU327536 DLQ327536 DVM327536 EFI327536 EPE327536 EZA327536 FIW327536 FSS327536 GCO327536 GMK327536 GWG327536 HGC327536 HPY327536 HZU327536 IJQ327536 ITM327536 JDI327536 JNE327536 JXA327536 KGW327536 KQS327536 LAO327536 LKK327536 LUG327536 MEC327536 MNY327536 MXU327536 NHQ327536 NRM327536 OBI327536 OLE327536 OVA327536 PEW327536 POS327536 PYO327536 QIK327536 QSG327536 RCC327536 RLY327536 RVU327536 SFQ327536 SPM327536 SZI327536 TJE327536 TTA327536 UCW327536 UMS327536 UWO327536 VGK327536 VQG327536 WAC327536 WJY327536 WTU327536 B393072:C393072 HI393072 RE393072 ABA393072 AKW393072 AUS393072 BEO393072 BOK393072 BYG393072 CIC393072 CRY393072 DBU393072 DLQ393072 DVM393072 EFI393072 EPE393072 EZA393072 FIW393072 FSS393072 GCO393072 GMK393072 GWG393072 HGC393072 HPY393072 HZU393072 IJQ393072 ITM393072 JDI393072 JNE393072 JXA393072 KGW393072 KQS393072 LAO393072 LKK393072 LUG393072 MEC393072 MNY393072 MXU393072 NHQ393072 NRM393072 OBI393072 OLE393072 OVA393072 PEW393072 POS393072 PYO393072 QIK393072 QSG393072 RCC393072 RLY393072 RVU393072 SFQ393072 SPM393072 SZI393072 TJE393072 TTA393072 UCW393072 UMS393072 UWO393072 VGK393072 VQG393072 WAC393072 WJY393072 WTU393072 B458608:C458608 HI458608 RE458608 ABA458608 AKW458608 AUS458608 BEO458608 BOK458608 BYG458608 CIC458608 CRY458608 DBU458608 DLQ458608 DVM458608 EFI458608 EPE458608 EZA458608 FIW458608 FSS458608 GCO458608 GMK458608 GWG458608 HGC458608 HPY458608 HZU458608 IJQ458608 ITM458608 JDI458608 JNE458608 JXA458608 KGW458608 KQS458608 LAO458608 LKK458608 LUG458608 MEC458608 MNY458608 MXU458608 NHQ458608 NRM458608 OBI458608 OLE458608 OVA458608 PEW458608 POS458608 PYO458608 QIK458608 QSG458608 RCC458608 RLY458608 RVU458608 SFQ458608 SPM458608 SZI458608 TJE458608 TTA458608 UCW458608 UMS458608 UWO458608 VGK458608 VQG458608 WAC458608 WJY458608 WTU458608 B524144:C524144 HI524144 RE524144 ABA524144 AKW524144 AUS524144 BEO524144 BOK524144 BYG524144 CIC524144 CRY524144 DBU524144 DLQ524144 DVM524144 EFI524144 EPE524144 EZA524144 FIW524144 FSS524144 GCO524144 GMK524144 GWG524144 HGC524144 HPY524144 HZU524144 IJQ524144 ITM524144 JDI524144 JNE524144 JXA524144 KGW524144 KQS524144 LAO524144 LKK524144 LUG524144 MEC524144 MNY524144 MXU524144 NHQ524144 NRM524144 OBI524144 OLE524144 OVA524144 PEW524144 POS524144 PYO524144 QIK524144 QSG524144 RCC524144 RLY524144 RVU524144 SFQ524144 SPM524144 SZI524144 TJE524144 TTA524144 UCW524144 UMS524144 UWO524144 VGK524144 VQG524144 WAC524144 WJY524144 WTU524144 B589680:C589680 HI589680 RE589680 ABA589680 AKW589680 AUS589680 BEO589680 BOK589680 BYG589680 CIC589680 CRY589680 DBU589680 DLQ589680 DVM589680 EFI589680 EPE589680 EZA589680 FIW589680 FSS589680 GCO589680 GMK589680 GWG589680 HGC589680 HPY589680 HZU589680 IJQ589680 ITM589680 JDI589680 JNE589680 JXA589680 KGW589680 KQS589680 LAO589680 LKK589680 LUG589680 MEC589680 MNY589680 MXU589680 NHQ589680 NRM589680 OBI589680 OLE589680 OVA589680 PEW589680 POS589680 PYO589680 QIK589680 QSG589680 RCC589680 RLY589680 RVU589680 SFQ589680 SPM589680 SZI589680 TJE589680 TTA589680 UCW589680 UMS589680 UWO589680 VGK589680 VQG589680 WAC589680 WJY589680 WTU589680 B655216:C655216 HI655216 RE655216 ABA655216 AKW655216 AUS655216 BEO655216 BOK655216 BYG655216 CIC655216 CRY655216 DBU655216 DLQ655216 DVM655216 EFI655216 EPE655216 EZA655216 FIW655216 FSS655216 GCO655216 GMK655216 GWG655216 HGC655216 HPY655216 HZU655216 IJQ655216 ITM655216 JDI655216 JNE655216 JXA655216 KGW655216 KQS655216 LAO655216 LKK655216 LUG655216 MEC655216 MNY655216 MXU655216 NHQ655216 NRM655216 OBI655216 OLE655216 OVA655216 PEW655216 POS655216 PYO655216 QIK655216 QSG655216 RCC655216 RLY655216 RVU655216 SFQ655216 SPM655216 SZI655216 TJE655216 TTA655216 UCW655216 UMS655216 UWO655216 VGK655216 VQG655216 WAC655216 WJY655216 WTU655216 B720752:C720752 HI720752 RE720752 ABA720752 AKW720752 AUS720752 BEO720752 BOK720752 BYG720752 CIC720752 CRY720752 DBU720752 DLQ720752 DVM720752 EFI720752 EPE720752 EZA720752 FIW720752 FSS720752 GCO720752 GMK720752 GWG720752 HGC720752 HPY720752 HZU720752 IJQ720752 ITM720752 JDI720752 JNE720752 JXA720752 KGW720752 KQS720752 LAO720752 LKK720752 LUG720752 MEC720752 MNY720752 MXU720752 NHQ720752 NRM720752 OBI720752 OLE720752 OVA720752 PEW720752 POS720752 PYO720752 QIK720752 QSG720752 RCC720752 RLY720752 RVU720752 SFQ720752 SPM720752 SZI720752 TJE720752 TTA720752 UCW720752 UMS720752 UWO720752 VGK720752 VQG720752 WAC720752 WJY720752 WTU720752 B786288:C786288 HI786288 RE786288 ABA786288 AKW786288 AUS786288 BEO786288 BOK786288 BYG786288 CIC786288 CRY786288 DBU786288 DLQ786288 DVM786288 EFI786288 EPE786288 EZA786288 FIW786288 FSS786288 GCO786288 GMK786288 GWG786288 HGC786288 HPY786288 HZU786288 IJQ786288 ITM786288 JDI786288 JNE786288 JXA786288 KGW786288 KQS786288 LAO786288 LKK786288 LUG786288 MEC786288 MNY786288 MXU786288 NHQ786288 NRM786288 OBI786288 OLE786288 OVA786288 PEW786288 POS786288 PYO786288 QIK786288 QSG786288 RCC786288 RLY786288 RVU786288 SFQ786288 SPM786288 SZI786288 TJE786288 TTA786288 UCW786288 UMS786288 UWO786288 VGK786288 VQG786288 WAC786288 WJY786288 WTU786288 B851824:C851824 HI851824 RE851824 ABA851824 AKW851824 AUS851824 BEO851824 BOK851824 BYG851824 CIC851824 CRY851824 DBU851824 DLQ851824 DVM851824 EFI851824 EPE851824 EZA851824 FIW851824 FSS851824 GCO851824 GMK851824 GWG851824 HGC851824 HPY851824 HZU851824 IJQ851824 ITM851824 JDI851824 JNE851824 JXA851824 KGW851824 KQS851824 LAO851824 LKK851824 LUG851824 MEC851824 MNY851824 MXU851824 NHQ851824 NRM851824 OBI851824 OLE851824 OVA851824 PEW851824 POS851824 PYO851824 QIK851824 QSG851824 RCC851824 RLY851824 RVU851824 SFQ851824 SPM851824 SZI851824 TJE851824 TTA851824 UCW851824 UMS851824 UWO851824 VGK851824 VQG851824 WAC851824 WJY851824 WTU851824 B917360:C917360 HI917360 RE917360 ABA917360 AKW917360 AUS917360 BEO917360 BOK917360 BYG917360 CIC917360 CRY917360 DBU917360 DLQ917360 DVM917360 EFI917360 EPE917360 EZA917360 FIW917360 FSS917360 GCO917360 GMK917360 GWG917360 HGC917360 HPY917360 HZU917360 IJQ917360 ITM917360 JDI917360 JNE917360 JXA917360 KGW917360 KQS917360 LAO917360 LKK917360 LUG917360 MEC917360 MNY917360 MXU917360 NHQ917360 NRM917360 OBI917360 OLE917360 OVA917360 PEW917360 POS917360 PYO917360 QIK917360 QSG917360 RCC917360 RLY917360 RVU917360 SFQ917360 SPM917360 SZI917360 TJE917360 TTA917360 UCW917360 UMS917360 UWO917360 VGK917360 VQG917360 WAC917360 WJY917360 WTU917360 D982913:E982913 D131014 D196550 D262086 D327622 D393158 D458694 D524230 D589766 D655302 D720838 D786374 D851910 D917446 D982982 D65442 D130978 D196514 D262050 D327586 D393122 D458658 D524194 D589730 D655266 D720802 D786338 D851874 D917410 D982946 D65478 D65409:E65409 D130945:E130945 D196481:E196481 D262017:E262017 D327553:E327553 D393089:E393089 D458625:E458625 D524161:E524161 D589697:E589697 D655233:E655233 D720769:E720769 D786305:E786305 D851841:E851841 D917377:E917377"/>
    <dataValidation allowBlank="1" showInputMessage="1" showErrorMessage="1" prompt="Produit/Service #1_x000a_" sqref="E130978 HM65442 RI65442 ABE65442 ALA65442 AUW65442 BES65442 BOO65442 BYK65442 CIG65442 CSC65442 DBY65442 DLU65442 DVQ65442 EFM65442 EPI65442 EZE65442 FJA65442 FSW65442 GCS65442 GMO65442 GWK65442 HGG65442 HQC65442 HZY65442 IJU65442 ITQ65442 JDM65442 JNI65442 JXE65442 KHA65442 KQW65442 LAS65442 LKO65442 LUK65442 MEG65442 MOC65442 MXY65442 NHU65442 NRQ65442 OBM65442 OLI65442 OVE65442 PFA65442 POW65442 PYS65442 QIO65442 QSK65442 RCG65442 RMC65442 RVY65442 SFU65442 SPQ65442 SZM65442 TJI65442 TTE65442 UDA65442 UMW65442 UWS65442 VGO65442 VQK65442 WAG65442 WKC65442 WTY65442 E196514 HM130978 RI130978 ABE130978 ALA130978 AUW130978 BES130978 BOO130978 BYK130978 CIG130978 CSC130978 DBY130978 DLU130978 DVQ130978 EFM130978 EPI130978 EZE130978 FJA130978 FSW130978 GCS130978 GMO130978 GWK130978 HGG130978 HQC130978 HZY130978 IJU130978 ITQ130978 JDM130978 JNI130978 JXE130978 KHA130978 KQW130978 LAS130978 LKO130978 LUK130978 MEG130978 MOC130978 MXY130978 NHU130978 NRQ130978 OBM130978 OLI130978 OVE130978 PFA130978 POW130978 PYS130978 QIO130978 QSK130978 RCG130978 RMC130978 RVY130978 SFU130978 SPQ130978 SZM130978 TJI130978 TTE130978 UDA130978 UMW130978 UWS130978 VGO130978 VQK130978 WAG130978 WKC130978 WTY130978 E262050 HM196514 RI196514 ABE196514 ALA196514 AUW196514 BES196514 BOO196514 BYK196514 CIG196514 CSC196514 DBY196514 DLU196514 DVQ196514 EFM196514 EPI196514 EZE196514 FJA196514 FSW196514 GCS196514 GMO196514 GWK196514 HGG196514 HQC196514 HZY196514 IJU196514 ITQ196514 JDM196514 JNI196514 JXE196514 KHA196514 KQW196514 LAS196514 LKO196514 LUK196514 MEG196514 MOC196514 MXY196514 NHU196514 NRQ196514 OBM196514 OLI196514 OVE196514 PFA196514 POW196514 PYS196514 QIO196514 QSK196514 RCG196514 RMC196514 RVY196514 SFU196514 SPQ196514 SZM196514 TJI196514 TTE196514 UDA196514 UMW196514 UWS196514 VGO196514 VQK196514 WAG196514 WKC196514 WTY196514 E327586 HM262050 RI262050 ABE262050 ALA262050 AUW262050 BES262050 BOO262050 BYK262050 CIG262050 CSC262050 DBY262050 DLU262050 DVQ262050 EFM262050 EPI262050 EZE262050 FJA262050 FSW262050 GCS262050 GMO262050 GWK262050 HGG262050 HQC262050 HZY262050 IJU262050 ITQ262050 JDM262050 JNI262050 JXE262050 KHA262050 KQW262050 LAS262050 LKO262050 LUK262050 MEG262050 MOC262050 MXY262050 NHU262050 NRQ262050 OBM262050 OLI262050 OVE262050 PFA262050 POW262050 PYS262050 QIO262050 QSK262050 RCG262050 RMC262050 RVY262050 SFU262050 SPQ262050 SZM262050 TJI262050 TTE262050 UDA262050 UMW262050 UWS262050 VGO262050 VQK262050 WAG262050 WKC262050 WTY262050 E393122 HM327586 RI327586 ABE327586 ALA327586 AUW327586 BES327586 BOO327586 BYK327586 CIG327586 CSC327586 DBY327586 DLU327586 DVQ327586 EFM327586 EPI327586 EZE327586 FJA327586 FSW327586 GCS327586 GMO327586 GWK327586 HGG327586 HQC327586 HZY327586 IJU327586 ITQ327586 JDM327586 JNI327586 JXE327586 KHA327586 KQW327586 LAS327586 LKO327586 LUK327586 MEG327586 MOC327586 MXY327586 NHU327586 NRQ327586 OBM327586 OLI327586 OVE327586 PFA327586 POW327586 PYS327586 QIO327586 QSK327586 RCG327586 RMC327586 RVY327586 SFU327586 SPQ327586 SZM327586 TJI327586 TTE327586 UDA327586 UMW327586 UWS327586 VGO327586 VQK327586 WAG327586 WKC327586 WTY327586 E458658 HM393122 RI393122 ABE393122 ALA393122 AUW393122 BES393122 BOO393122 BYK393122 CIG393122 CSC393122 DBY393122 DLU393122 DVQ393122 EFM393122 EPI393122 EZE393122 FJA393122 FSW393122 GCS393122 GMO393122 GWK393122 HGG393122 HQC393122 HZY393122 IJU393122 ITQ393122 JDM393122 JNI393122 JXE393122 KHA393122 KQW393122 LAS393122 LKO393122 LUK393122 MEG393122 MOC393122 MXY393122 NHU393122 NRQ393122 OBM393122 OLI393122 OVE393122 PFA393122 POW393122 PYS393122 QIO393122 QSK393122 RCG393122 RMC393122 RVY393122 SFU393122 SPQ393122 SZM393122 TJI393122 TTE393122 UDA393122 UMW393122 UWS393122 VGO393122 VQK393122 WAG393122 WKC393122 WTY393122 E524194 HM458658 RI458658 ABE458658 ALA458658 AUW458658 BES458658 BOO458658 BYK458658 CIG458658 CSC458658 DBY458658 DLU458658 DVQ458658 EFM458658 EPI458658 EZE458658 FJA458658 FSW458658 GCS458658 GMO458658 GWK458658 HGG458658 HQC458658 HZY458658 IJU458658 ITQ458658 JDM458658 JNI458658 JXE458658 KHA458658 KQW458658 LAS458658 LKO458658 LUK458658 MEG458658 MOC458658 MXY458658 NHU458658 NRQ458658 OBM458658 OLI458658 OVE458658 PFA458658 POW458658 PYS458658 QIO458658 QSK458658 RCG458658 RMC458658 RVY458658 SFU458658 SPQ458658 SZM458658 TJI458658 TTE458658 UDA458658 UMW458658 UWS458658 VGO458658 VQK458658 WAG458658 WKC458658 WTY458658 E589730 HM524194 RI524194 ABE524194 ALA524194 AUW524194 BES524194 BOO524194 BYK524194 CIG524194 CSC524194 DBY524194 DLU524194 DVQ524194 EFM524194 EPI524194 EZE524194 FJA524194 FSW524194 GCS524194 GMO524194 GWK524194 HGG524194 HQC524194 HZY524194 IJU524194 ITQ524194 JDM524194 JNI524194 JXE524194 KHA524194 KQW524194 LAS524194 LKO524194 LUK524194 MEG524194 MOC524194 MXY524194 NHU524194 NRQ524194 OBM524194 OLI524194 OVE524194 PFA524194 POW524194 PYS524194 QIO524194 QSK524194 RCG524194 RMC524194 RVY524194 SFU524194 SPQ524194 SZM524194 TJI524194 TTE524194 UDA524194 UMW524194 UWS524194 VGO524194 VQK524194 WAG524194 WKC524194 WTY524194 E655266 HM589730 RI589730 ABE589730 ALA589730 AUW589730 BES589730 BOO589730 BYK589730 CIG589730 CSC589730 DBY589730 DLU589730 DVQ589730 EFM589730 EPI589730 EZE589730 FJA589730 FSW589730 GCS589730 GMO589730 GWK589730 HGG589730 HQC589730 HZY589730 IJU589730 ITQ589730 JDM589730 JNI589730 JXE589730 KHA589730 KQW589730 LAS589730 LKO589730 LUK589730 MEG589730 MOC589730 MXY589730 NHU589730 NRQ589730 OBM589730 OLI589730 OVE589730 PFA589730 POW589730 PYS589730 QIO589730 QSK589730 RCG589730 RMC589730 RVY589730 SFU589730 SPQ589730 SZM589730 TJI589730 TTE589730 UDA589730 UMW589730 UWS589730 VGO589730 VQK589730 WAG589730 WKC589730 WTY589730 E720802 HM655266 RI655266 ABE655266 ALA655266 AUW655266 BES655266 BOO655266 BYK655266 CIG655266 CSC655266 DBY655266 DLU655266 DVQ655266 EFM655266 EPI655266 EZE655266 FJA655266 FSW655266 GCS655266 GMO655266 GWK655266 HGG655266 HQC655266 HZY655266 IJU655266 ITQ655266 JDM655266 JNI655266 JXE655266 KHA655266 KQW655266 LAS655266 LKO655266 LUK655266 MEG655266 MOC655266 MXY655266 NHU655266 NRQ655266 OBM655266 OLI655266 OVE655266 PFA655266 POW655266 PYS655266 QIO655266 QSK655266 RCG655266 RMC655266 RVY655266 SFU655266 SPQ655266 SZM655266 TJI655266 TTE655266 UDA655266 UMW655266 UWS655266 VGO655266 VQK655266 WAG655266 WKC655266 WTY655266 E786338 HM720802 RI720802 ABE720802 ALA720802 AUW720802 BES720802 BOO720802 BYK720802 CIG720802 CSC720802 DBY720802 DLU720802 DVQ720802 EFM720802 EPI720802 EZE720802 FJA720802 FSW720802 GCS720802 GMO720802 GWK720802 HGG720802 HQC720802 HZY720802 IJU720802 ITQ720802 JDM720802 JNI720802 JXE720802 KHA720802 KQW720802 LAS720802 LKO720802 LUK720802 MEG720802 MOC720802 MXY720802 NHU720802 NRQ720802 OBM720802 OLI720802 OVE720802 PFA720802 POW720802 PYS720802 QIO720802 QSK720802 RCG720802 RMC720802 RVY720802 SFU720802 SPQ720802 SZM720802 TJI720802 TTE720802 UDA720802 UMW720802 UWS720802 VGO720802 VQK720802 WAG720802 WKC720802 WTY720802 E851874 HM786338 RI786338 ABE786338 ALA786338 AUW786338 BES786338 BOO786338 BYK786338 CIG786338 CSC786338 DBY786338 DLU786338 DVQ786338 EFM786338 EPI786338 EZE786338 FJA786338 FSW786338 GCS786338 GMO786338 GWK786338 HGG786338 HQC786338 HZY786338 IJU786338 ITQ786338 JDM786338 JNI786338 JXE786338 KHA786338 KQW786338 LAS786338 LKO786338 LUK786338 MEG786338 MOC786338 MXY786338 NHU786338 NRQ786338 OBM786338 OLI786338 OVE786338 PFA786338 POW786338 PYS786338 QIO786338 QSK786338 RCG786338 RMC786338 RVY786338 SFU786338 SPQ786338 SZM786338 TJI786338 TTE786338 UDA786338 UMW786338 UWS786338 VGO786338 VQK786338 WAG786338 WKC786338 WTY786338 E917410 HM851874 RI851874 ABE851874 ALA851874 AUW851874 BES851874 BOO851874 BYK851874 CIG851874 CSC851874 DBY851874 DLU851874 DVQ851874 EFM851874 EPI851874 EZE851874 FJA851874 FSW851874 GCS851874 GMO851874 GWK851874 HGG851874 HQC851874 HZY851874 IJU851874 ITQ851874 JDM851874 JNI851874 JXE851874 KHA851874 KQW851874 LAS851874 LKO851874 LUK851874 MEG851874 MOC851874 MXY851874 NHU851874 NRQ851874 OBM851874 OLI851874 OVE851874 PFA851874 POW851874 PYS851874 QIO851874 QSK851874 RCG851874 RMC851874 RVY851874 SFU851874 SPQ851874 SZM851874 TJI851874 TTE851874 UDA851874 UMW851874 UWS851874 VGO851874 VQK851874 WAG851874 WKC851874 WTY851874 E982946 HM917410 RI917410 ABE917410 ALA917410 AUW917410 BES917410 BOO917410 BYK917410 CIG917410 CSC917410 DBY917410 DLU917410 DVQ917410 EFM917410 EPI917410 EZE917410 FJA917410 FSW917410 GCS917410 GMO917410 GWK917410 HGG917410 HQC917410 HZY917410 IJU917410 ITQ917410 JDM917410 JNI917410 JXE917410 KHA917410 KQW917410 LAS917410 LKO917410 LUK917410 MEG917410 MOC917410 MXY917410 NHU917410 NRQ917410 OBM917410 OLI917410 OVE917410 PFA917410 POW917410 PYS917410 QIO917410 QSK917410 RCG917410 RMC917410 RVY917410 SFU917410 SPQ917410 SZM917410 TJI917410 TTE917410 UDA917410 UMW917410 UWS917410 VGO917410 VQK917410 WAG917410 WKC917410 WTY917410 HM982946 RI982946 ABE982946 ALA982946 AUW982946 BES982946 BOO982946 BYK982946 CIG982946 CSC982946 DBY982946 DLU982946 DVQ982946 EFM982946 EPI982946 EZE982946 FJA982946 FSW982946 GCS982946 GMO982946 GWK982946 HGG982946 HQC982946 HZY982946 IJU982946 ITQ982946 JDM982946 JNI982946 JXE982946 KHA982946 KQW982946 LAS982946 LKO982946 LUK982946 MEG982946 MOC982946 MXY982946 NHU982946 NRQ982946 OBM982946 OLI982946 OVE982946 PFA982946 POW982946 PYS982946 QIO982946 QSK982946 RCG982946 RMC982946 RVY982946 SFU982946 SPQ982946 SZM982946 TJI982946 TTE982946 UDA982946 UMW982946 UWS982946 VGO982946 VQK982946 WAG982946 WKC982946 WTY982946 HJ65405:HM65405 RF65405:RI65405 ABB65405:ABE65405 AKX65405:ALA65405 AUT65405:AUW65405 BEP65405:BES65405 BOL65405:BOO65405 BYH65405:BYK65405 CID65405:CIG65405 CRZ65405:CSC65405 DBV65405:DBY65405 DLR65405:DLU65405 DVN65405:DVQ65405 EFJ65405:EFM65405 EPF65405:EPI65405 EZB65405:EZE65405 FIX65405:FJA65405 FST65405:FSW65405 GCP65405:GCS65405 GML65405:GMO65405 GWH65405:GWK65405 HGD65405:HGG65405 HPZ65405:HQC65405 HZV65405:HZY65405 IJR65405:IJU65405 ITN65405:ITQ65405 JDJ65405:JDM65405 JNF65405:JNI65405 JXB65405:JXE65405 KGX65405:KHA65405 KQT65405:KQW65405 LAP65405:LAS65405 LKL65405:LKO65405 LUH65405:LUK65405 MED65405:MEG65405 MNZ65405:MOC65405 MXV65405:MXY65405 NHR65405:NHU65405 NRN65405:NRQ65405 OBJ65405:OBM65405 OLF65405:OLI65405 OVB65405:OVE65405 PEX65405:PFA65405 POT65405:POW65405 PYP65405:PYS65405 QIL65405:QIO65405 QSH65405:QSK65405 RCD65405:RCG65405 RLZ65405:RMC65405 RVV65405:RVY65405 SFR65405:SFU65405 SPN65405:SPQ65405 SZJ65405:SZM65405 TJF65405:TJI65405 TTB65405:TTE65405 UCX65405:UDA65405 UMT65405:UMW65405 UWP65405:UWS65405 VGL65405:VGO65405 VQH65405:VQK65405 WAD65405:WAG65405 WJZ65405:WKC65405 WTV65405:WTY65405 HJ130941:HM130941 RF130941:RI130941 ABB130941:ABE130941 AKX130941:ALA130941 AUT130941:AUW130941 BEP130941:BES130941 BOL130941:BOO130941 BYH130941:BYK130941 CID130941:CIG130941 CRZ130941:CSC130941 DBV130941:DBY130941 DLR130941:DLU130941 DVN130941:DVQ130941 EFJ130941:EFM130941 EPF130941:EPI130941 EZB130941:EZE130941 FIX130941:FJA130941 FST130941:FSW130941 GCP130941:GCS130941 GML130941:GMO130941 GWH130941:GWK130941 HGD130941:HGG130941 HPZ130941:HQC130941 HZV130941:HZY130941 IJR130941:IJU130941 ITN130941:ITQ130941 JDJ130941:JDM130941 JNF130941:JNI130941 JXB130941:JXE130941 KGX130941:KHA130941 KQT130941:KQW130941 LAP130941:LAS130941 LKL130941:LKO130941 LUH130941:LUK130941 MED130941:MEG130941 MNZ130941:MOC130941 MXV130941:MXY130941 NHR130941:NHU130941 NRN130941:NRQ130941 OBJ130941:OBM130941 OLF130941:OLI130941 OVB130941:OVE130941 PEX130941:PFA130941 POT130941:POW130941 PYP130941:PYS130941 QIL130941:QIO130941 QSH130941:QSK130941 RCD130941:RCG130941 RLZ130941:RMC130941 RVV130941:RVY130941 SFR130941:SFU130941 SPN130941:SPQ130941 SZJ130941:SZM130941 TJF130941:TJI130941 TTB130941:TTE130941 UCX130941:UDA130941 UMT130941:UMW130941 UWP130941:UWS130941 VGL130941:VGO130941 VQH130941:VQK130941 WAD130941:WAG130941 WJZ130941:WKC130941 WTV130941:WTY130941 HJ196477:HM196477 RF196477:RI196477 ABB196477:ABE196477 AKX196477:ALA196477 AUT196477:AUW196477 BEP196477:BES196477 BOL196477:BOO196477 BYH196477:BYK196477 CID196477:CIG196477 CRZ196477:CSC196477 DBV196477:DBY196477 DLR196477:DLU196477 DVN196477:DVQ196477 EFJ196477:EFM196477 EPF196477:EPI196477 EZB196477:EZE196477 FIX196477:FJA196477 FST196477:FSW196477 GCP196477:GCS196477 GML196477:GMO196477 GWH196477:GWK196477 HGD196477:HGG196477 HPZ196477:HQC196477 HZV196477:HZY196477 IJR196477:IJU196477 ITN196477:ITQ196477 JDJ196477:JDM196477 JNF196477:JNI196477 JXB196477:JXE196477 KGX196477:KHA196477 KQT196477:KQW196477 LAP196477:LAS196477 LKL196477:LKO196477 LUH196477:LUK196477 MED196477:MEG196477 MNZ196477:MOC196477 MXV196477:MXY196477 NHR196477:NHU196477 NRN196477:NRQ196477 OBJ196477:OBM196477 OLF196477:OLI196477 OVB196477:OVE196477 PEX196477:PFA196477 POT196477:POW196477 PYP196477:PYS196477 QIL196477:QIO196477 QSH196477:QSK196477 RCD196477:RCG196477 RLZ196477:RMC196477 RVV196477:RVY196477 SFR196477:SFU196477 SPN196477:SPQ196477 SZJ196477:SZM196477 TJF196477:TJI196477 TTB196477:TTE196477 UCX196477:UDA196477 UMT196477:UMW196477 UWP196477:UWS196477 VGL196477:VGO196477 VQH196477:VQK196477 WAD196477:WAG196477 WJZ196477:WKC196477 WTV196477:WTY196477 HJ262013:HM262013 RF262013:RI262013 ABB262013:ABE262013 AKX262013:ALA262013 AUT262013:AUW262013 BEP262013:BES262013 BOL262013:BOO262013 BYH262013:BYK262013 CID262013:CIG262013 CRZ262013:CSC262013 DBV262013:DBY262013 DLR262013:DLU262013 DVN262013:DVQ262013 EFJ262013:EFM262013 EPF262013:EPI262013 EZB262013:EZE262013 FIX262013:FJA262013 FST262013:FSW262013 GCP262013:GCS262013 GML262013:GMO262013 GWH262013:GWK262013 HGD262013:HGG262013 HPZ262013:HQC262013 HZV262013:HZY262013 IJR262013:IJU262013 ITN262013:ITQ262013 JDJ262013:JDM262013 JNF262013:JNI262013 JXB262013:JXE262013 KGX262013:KHA262013 KQT262013:KQW262013 LAP262013:LAS262013 LKL262013:LKO262013 LUH262013:LUK262013 MED262013:MEG262013 MNZ262013:MOC262013 MXV262013:MXY262013 NHR262013:NHU262013 NRN262013:NRQ262013 OBJ262013:OBM262013 OLF262013:OLI262013 OVB262013:OVE262013 PEX262013:PFA262013 POT262013:POW262013 PYP262013:PYS262013 QIL262013:QIO262013 QSH262013:QSK262013 RCD262013:RCG262013 RLZ262013:RMC262013 RVV262013:RVY262013 SFR262013:SFU262013 SPN262013:SPQ262013 SZJ262013:SZM262013 TJF262013:TJI262013 TTB262013:TTE262013 UCX262013:UDA262013 UMT262013:UMW262013 UWP262013:UWS262013 VGL262013:VGO262013 VQH262013:VQK262013 WAD262013:WAG262013 WJZ262013:WKC262013 WTV262013:WTY262013 HJ327549:HM327549 RF327549:RI327549 ABB327549:ABE327549 AKX327549:ALA327549 AUT327549:AUW327549 BEP327549:BES327549 BOL327549:BOO327549 BYH327549:BYK327549 CID327549:CIG327549 CRZ327549:CSC327549 DBV327549:DBY327549 DLR327549:DLU327549 DVN327549:DVQ327549 EFJ327549:EFM327549 EPF327549:EPI327549 EZB327549:EZE327549 FIX327549:FJA327549 FST327549:FSW327549 GCP327549:GCS327549 GML327549:GMO327549 GWH327549:GWK327549 HGD327549:HGG327549 HPZ327549:HQC327549 HZV327549:HZY327549 IJR327549:IJU327549 ITN327549:ITQ327549 JDJ327549:JDM327549 JNF327549:JNI327549 JXB327549:JXE327549 KGX327549:KHA327549 KQT327549:KQW327549 LAP327549:LAS327549 LKL327549:LKO327549 LUH327549:LUK327549 MED327549:MEG327549 MNZ327549:MOC327549 MXV327549:MXY327549 NHR327549:NHU327549 NRN327549:NRQ327549 OBJ327549:OBM327549 OLF327549:OLI327549 OVB327549:OVE327549 PEX327549:PFA327549 POT327549:POW327549 PYP327549:PYS327549 QIL327549:QIO327549 QSH327549:QSK327549 RCD327549:RCG327549 RLZ327549:RMC327549 RVV327549:RVY327549 SFR327549:SFU327549 SPN327549:SPQ327549 SZJ327549:SZM327549 TJF327549:TJI327549 TTB327549:TTE327549 UCX327549:UDA327549 UMT327549:UMW327549 UWP327549:UWS327549 VGL327549:VGO327549 VQH327549:VQK327549 WAD327549:WAG327549 WJZ327549:WKC327549 WTV327549:WTY327549 HJ393085:HM393085 RF393085:RI393085 ABB393085:ABE393085 AKX393085:ALA393085 AUT393085:AUW393085 BEP393085:BES393085 BOL393085:BOO393085 BYH393085:BYK393085 CID393085:CIG393085 CRZ393085:CSC393085 DBV393085:DBY393085 DLR393085:DLU393085 DVN393085:DVQ393085 EFJ393085:EFM393085 EPF393085:EPI393085 EZB393085:EZE393085 FIX393085:FJA393085 FST393085:FSW393085 GCP393085:GCS393085 GML393085:GMO393085 GWH393085:GWK393085 HGD393085:HGG393085 HPZ393085:HQC393085 HZV393085:HZY393085 IJR393085:IJU393085 ITN393085:ITQ393085 JDJ393085:JDM393085 JNF393085:JNI393085 JXB393085:JXE393085 KGX393085:KHA393085 KQT393085:KQW393085 LAP393085:LAS393085 LKL393085:LKO393085 LUH393085:LUK393085 MED393085:MEG393085 MNZ393085:MOC393085 MXV393085:MXY393085 NHR393085:NHU393085 NRN393085:NRQ393085 OBJ393085:OBM393085 OLF393085:OLI393085 OVB393085:OVE393085 PEX393085:PFA393085 POT393085:POW393085 PYP393085:PYS393085 QIL393085:QIO393085 QSH393085:QSK393085 RCD393085:RCG393085 RLZ393085:RMC393085 RVV393085:RVY393085 SFR393085:SFU393085 SPN393085:SPQ393085 SZJ393085:SZM393085 TJF393085:TJI393085 TTB393085:TTE393085 UCX393085:UDA393085 UMT393085:UMW393085 UWP393085:UWS393085 VGL393085:VGO393085 VQH393085:VQK393085 WAD393085:WAG393085 WJZ393085:WKC393085 WTV393085:WTY393085 HJ458621:HM458621 RF458621:RI458621 ABB458621:ABE458621 AKX458621:ALA458621 AUT458621:AUW458621 BEP458621:BES458621 BOL458621:BOO458621 BYH458621:BYK458621 CID458621:CIG458621 CRZ458621:CSC458621 DBV458621:DBY458621 DLR458621:DLU458621 DVN458621:DVQ458621 EFJ458621:EFM458621 EPF458621:EPI458621 EZB458621:EZE458621 FIX458621:FJA458621 FST458621:FSW458621 GCP458621:GCS458621 GML458621:GMO458621 GWH458621:GWK458621 HGD458621:HGG458621 HPZ458621:HQC458621 HZV458621:HZY458621 IJR458621:IJU458621 ITN458621:ITQ458621 JDJ458621:JDM458621 JNF458621:JNI458621 JXB458621:JXE458621 KGX458621:KHA458621 KQT458621:KQW458621 LAP458621:LAS458621 LKL458621:LKO458621 LUH458621:LUK458621 MED458621:MEG458621 MNZ458621:MOC458621 MXV458621:MXY458621 NHR458621:NHU458621 NRN458621:NRQ458621 OBJ458621:OBM458621 OLF458621:OLI458621 OVB458621:OVE458621 PEX458621:PFA458621 POT458621:POW458621 PYP458621:PYS458621 QIL458621:QIO458621 QSH458621:QSK458621 RCD458621:RCG458621 RLZ458621:RMC458621 RVV458621:RVY458621 SFR458621:SFU458621 SPN458621:SPQ458621 SZJ458621:SZM458621 TJF458621:TJI458621 TTB458621:TTE458621 UCX458621:UDA458621 UMT458621:UMW458621 UWP458621:UWS458621 VGL458621:VGO458621 VQH458621:VQK458621 WAD458621:WAG458621 WJZ458621:WKC458621 WTV458621:WTY458621 HJ524157:HM524157 RF524157:RI524157 ABB524157:ABE524157 AKX524157:ALA524157 AUT524157:AUW524157 BEP524157:BES524157 BOL524157:BOO524157 BYH524157:BYK524157 CID524157:CIG524157 CRZ524157:CSC524157 DBV524157:DBY524157 DLR524157:DLU524157 DVN524157:DVQ524157 EFJ524157:EFM524157 EPF524157:EPI524157 EZB524157:EZE524157 FIX524157:FJA524157 FST524157:FSW524157 GCP524157:GCS524157 GML524157:GMO524157 GWH524157:GWK524157 HGD524157:HGG524157 HPZ524157:HQC524157 HZV524157:HZY524157 IJR524157:IJU524157 ITN524157:ITQ524157 JDJ524157:JDM524157 JNF524157:JNI524157 JXB524157:JXE524157 KGX524157:KHA524157 KQT524157:KQW524157 LAP524157:LAS524157 LKL524157:LKO524157 LUH524157:LUK524157 MED524157:MEG524157 MNZ524157:MOC524157 MXV524157:MXY524157 NHR524157:NHU524157 NRN524157:NRQ524157 OBJ524157:OBM524157 OLF524157:OLI524157 OVB524157:OVE524157 PEX524157:PFA524157 POT524157:POW524157 PYP524157:PYS524157 QIL524157:QIO524157 QSH524157:QSK524157 RCD524157:RCG524157 RLZ524157:RMC524157 RVV524157:RVY524157 SFR524157:SFU524157 SPN524157:SPQ524157 SZJ524157:SZM524157 TJF524157:TJI524157 TTB524157:TTE524157 UCX524157:UDA524157 UMT524157:UMW524157 UWP524157:UWS524157 VGL524157:VGO524157 VQH524157:VQK524157 WAD524157:WAG524157 WJZ524157:WKC524157 WTV524157:WTY524157 HJ589693:HM589693 RF589693:RI589693 ABB589693:ABE589693 AKX589693:ALA589693 AUT589693:AUW589693 BEP589693:BES589693 BOL589693:BOO589693 BYH589693:BYK589693 CID589693:CIG589693 CRZ589693:CSC589693 DBV589693:DBY589693 DLR589693:DLU589693 DVN589693:DVQ589693 EFJ589693:EFM589693 EPF589693:EPI589693 EZB589693:EZE589693 FIX589693:FJA589693 FST589693:FSW589693 GCP589693:GCS589693 GML589693:GMO589693 GWH589693:GWK589693 HGD589693:HGG589693 HPZ589693:HQC589693 HZV589693:HZY589693 IJR589693:IJU589693 ITN589693:ITQ589693 JDJ589693:JDM589693 JNF589693:JNI589693 JXB589693:JXE589693 KGX589693:KHA589693 KQT589693:KQW589693 LAP589693:LAS589693 LKL589693:LKO589693 LUH589693:LUK589693 MED589693:MEG589693 MNZ589693:MOC589693 MXV589693:MXY589693 NHR589693:NHU589693 NRN589693:NRQ589693 OBJ589693:OBM589693 OLF589693:OLI589693 OVB589693:OVE589693 PEX589693:PFA589693 POT589693:POW589693 PYP589693:PYS589693 QIL589693:QIO589693 QSH589693:QSK589693 RCD589693:RCG589693 RLZ589693:RMC589693 RVV589693:RVY589693 SFR589693:SFU589693 SPN589693:SPQ589693 SZJ589693:SZM589693 TJF589693:TJI589693 TTB589693:TTE589693 UCX589693:UDA589693 UMT589693:UMW589693 UWP589693:UWS589693 VGL589693:VGO589693 VQH589693:VQK589693 WAD589693:WAG589693 WJZ589693:WKC589693 WTV589693:WTY589693 HJ655229:HM655229 RF655229:RI655229 ABB655229:ABE655229 AKX655229:ALA655229 AUT655229:AUW655229 BEP655229:BES655229 BOL655229:BOO655229 BYH655229:BYK655229 CID655229:CIG655229 CRZ655229:CSC655229 DBV655229:DBY655229 DLR655229:DLU655229 DVN655229:DVQ655229 EFJ655229:EFM655229 EPF655229:EPI655229 EZB655229:EZE655229 FIX655229:FJA655229 FST655229:FSW655229 GCP655229:GCS655229 GML655229:GMO655229 GWH655229:GWK655229 HGD655229:HGG655229 HPZ655229:HQC655229 HZV655229:HZY655229 IJR655229:IJU655229 ITN655229:ITQ655229 JDJ655229:JDM655229 JNF655229:JNI655229 JXB655229:JXE655229 KGX655229:KHA655229 KQT655229:KQW655229 LAP655229:LAS655229 LKL655229:LKO655229 LUH655229:LUK655229 MED655229:MEG655229 MNZ655229:MOC655229 MXV655229:MXY655229 NHR655229:NHU655229 NRN655229:NRQ655229 OBJ655229:OBM655229 OLF655229:OLI655229 OVB655229:OVE655229 PEX655229:PFA655229 POT655229:POW655229 PYP655229:PYS655229 QIL655229:QIO655229 QSH655229:QSK655229 RCD655229:RCG655229 RLZ655229:RMC655229 RVV655229:RVY655229 SFR655229:SFU655229 SPN655229:SPQ655229 SZJ655229:SZM655229 TJF655229:TJI655229 TTB655229:TTE655229 UCX655229:UDA655229 UMT655229:UMW655229 UWP655229:UWS655229 VGL655229:VGO655229 VQH655229:VQK655229 WAD655229:WAG655229 WJZ655229:WKC655229 WTV655229:WTY655229 HJ720765:HM720765 RF720765:RI720765 ABB720765:ABE720765 AKX720765:ALA720765 AUT720765:AUW720765 BEP720765:BES720765 BOL720765:BOO720765 BYH720765:BYK720765 CID720765:CIG720765 CRZ720765:CSC720765 DBV720765:DBY720765 DLR720765:DLU720765 DVN720765:DVQ720765 EFJ720765:EFM720765 EPF720765:EPI720765 EZB720765:EZE720765 FIX720765:FJA720765 FST720765:FSW720765 GCP720765:GCS720765 GML720765:GMO720765 GWH720765:GWK720765 HGD720765:HGG720765 HPZ720765:HQC720765 HZV720765:HZY720765 IJR720765:IJU720765 ITN720765:ITQ720765 JDJ720765:JDM720765 JNF720765:JNI720765 JXB720765:JXE720765 KGX720765:KHA720765 KQT720765:KQW720765 LAP720765:LAS720765 LKL720765:LKO720765 LUH720765:LUK720765 MED720765:MEG720765 MNZ720765:MOC720765 MXV720765:MXY720765 NHR720765:NHU720765 NRN720765:NRQ720765 OBJ720765:OBM720765 OLF720765:OLI720765 OVB720765:OVE720765 PEX720765:PFA720765 POT720765:POW720765 PYP720765:PYS720765 QIL720765:QIO720765 QSH720765:QSK720765 RCD720765:RCG720765 RLZ720765:RMC720765 RVV720765:RVY720765 SFR720765:SFU720765 SPN720765:SPQ720765 SZJ720765:SZM720765 TJF720765:TJI720765 TTB720765:TTE720765 UCX720765:UDA720765 UMT720765:UMW720765 UWP720765:UWS720765 VGL720765:VGO720765 VQH720765:VQK720765 WAD720765:WAG720765 WJZ720765:WKC720765 WTV720765:WTY720765 HJ786301:HM786301 RF786301:RI786301 ABB786301:ABE786301 AKX786301:ALA786301 AUT786301:AUW786301 BEP786301:BES786301 BOL786301:BOO786301 BYH786301:BYK786301 CID786301:CIG786301 CRZ786301:CSC786301 DBV786301:DBY786301 DLR786301:DLU786301 DVN786301:DVQ786301 EFJ786301:EFM786301 EPF786301:EPI786301 EZB786301:EZE786301 FIX786301:FJA786301 FST786301:FSW786301 GCP786301:GCS786301 GML786301:GMO786301 GWH786301:GWK786301 HGD786301:HGG786301 HPZ786301:HQC786301 HZV786301:HZY786301 IJR786301:IJU786301 ITN786301:ITQ786301 JDJ786301:JDM786301 JNF786301:JNI786301 JXB786301:JXE786301 KGX786301:KHA786301 KQT786301:KQW786301 LAP786301:LAS786301 LKL786301:LKO786301 LUH786301:LUK786301 MED786301:MEG786301 MNZ786301:MOC786301 MXV786301:MXY786301 NHR786301:NHU786301 NRN786301:NRQ786301 OBJ786301:OBM786301 OLF786301:OLI786301 OVB786301:OVE786301 PEX786301:PFA786301 POT786301:POW786301 PYP786301:PYS786301 QIL786301:QIO786301 QSH786301:QSK786301 RCD786301:RCG786301 RLZ786301:RMC786301 RVV786301:RVY786301 SFR786301:SFU786301 SPN786301:SPQ786301 SZJ786301:SZM786301 TJF786301:TJI786301 TTB786301:TTE786301 UCX786301:UDA786301 UMT786301:UMW786301 UWP786301:UWS786301 VGL786301:VGO786301 VQH786301:VQK786301 WAD786301:WAG786301 WJZ786301:WKC786301 WTV786301:WTY786301 HJ851837:HM851837 RF851837:RI851837 ABB851837:ABE851837 AKX851837:ALA851837 AUT851837:AUW851837 BEP851837:BES851837 BOL851837:BOO851837 BYH851837:BYK851837 CID851837:CIG851837 CRZ851837:CSC851837 DBV851837:DBY851837 DLR851837:DLU851837 DVN851837:DVQ851837 EFJ851837:EFM851837 EPF851837:EPI851837 EZB851837:EZE851837 FIX851837:FJA851837 FST851837:FSW851837 GCP851837:GCS851837 GML851837:GMO851837 GWH851837:GWK851837 HGD851837:HGG851837 HPZ851837:HQC851837 HZV851837:HZY851837 IJR851837:IJU851837 ITN851837:ITQ851837 JDJ851837:JDM851837 JNF851837:JNI851837 JXB851837:JXE851837 KGX851837:KHA851837 KQT851837:KQW851837 LAP851837:LAS851837 LKL851837:LKO851837 LUH851837:LUK851837 MED851837:MEG851837 MNZ851837:MOC851837 MXV851837:MXY851837 NHR851837:NHU851837 NRN851837:NRQ851837 OBJ851837:OBM851837 OLF851837:OLI851837 OVB851837:OVE851837 PEX851837:PFA851837 POT851837:POW851837 PYP851837:PYS851837 QIL851837:QIO851837 QSH851837:QSK851837 RCD851837:RCG851837 RLZ851837:RMC851837 RVV851837:RVY851837 SFR851837:SFU851837 SPN851837:SPQ851837 SZJ851837:SZM851837 TJF851837:TJI851837 TTB851837:TTE851837 UCX851837:UDA851837 UMT851837:UMW851837 UWP851837:UWS851837 VGL851837:VGO851837 VQH851837:VQK851837 WAD851837:WAG851837 WJZ851837:WKC851837 WTV851837:WTY851837 HJ917373:HM917373 RF917373:RI917373 ABB917373:ABE917373 AKX917373:ALA917373 AUT917373:AUW917373 BEP917373:BES917373 BOL917373:BOO917373 BYH917373:BYK917373 CID917373:CIG917373 CRZ917373:CSC917373 DBV917373:DBY917373 DLR917373:DLU917373 DVN917373:DVQ917373 EFJ917373:EFM917373 EPF917373:EPI917373 EZB917373:EZE917373 FIX917373:FJA917373 FST917373:FSW917373 GCP917373:GCS917373 GML917373:GMO917373 GWH917373:GWK917373 HGD917373:HGG917373 HPZ917373:HQC917373 HZV917373:HZY917373 IJR917373:IJU917373 ITN917373:ITQ917373 JDJ917373:JDM917373 JNF917373:JNI917373 JXB917373:JXE917373 KGX917373:KHA917373 KQT917373:KQW917373 LAP917373:LAS917373 LKL917373:LKO917373 LUH917373:LUK917373 MED917373:MEG917373 MNZ917373:MOC917373 MXV917373:MXY917373 NHR917373:NHU917373 NRN917373:NRQ917373 OBJ917373:OBM917373 OLF917373:OLI917373 OVB917373:OVE917373 PEX917373:PFA917373 POT917373:POW917373 PYP917373:PYS917373 QIL917373:QIO917373 QSH917373:QSK917373 RCD917373:RCG917373 RLZ917373:RMC917373 RVV917373:RVY917373 SFR917373:SFU917373 SPN917373:SPQ917373 SZJ917373:SZM917373 TJF917373:TJI917373 TTB917373:TTE917373 UCX917373:UDA917373 UMT917373:UMW917373 UWP917373:UWS917373 VGL917373:VGO917373 VQH917373:VQK917373 WAD917373:WAG917373 WJZ917373:WKC917373 WTV917373:WTY917373 HJ982909:HM982909 RF982909:RI982909 ABB982909:ABE982909 AKX982909:ALA982909 AUT982909:AUW982909 BEP982909:BES982909 BOL982909:BOO982909 BYH982909:BYK982909 CID982909:CIG982909 CRZ982909:CSC982909 DBV982909:DBY982909 DLR982909:DLU982909 DVN982909:DVQ982909 EFJ982909:EFM982909 EPF982909:EPI982909 EZB982909:EZE982909 FIX982909:FJA982909 FST982909:FSW982909 GCP982909:GCS982909 GML982909:GMO982909 GWH982909:GWK982909 HGD982909:HGG982909 HPZ982909:HQC982909 HZV982909:HZY982909 IJR982909:IJU982909 ITN982909:ITQ982909 JDJ982909:JDM982909 JNF982909:JNI982909 JXB982909:JXE982909 KGX982909:KHA982909 KQT982909:KQW982909 LAP982909:LAS982909 LKL982909:LKO982909 LUH982909:LUK982909 MED982909:MEG982909 MNZ982909:MOC982909 MXV982909:MXY982909 NHR982909:NHU982909 NRN982909:NRQ982909 OBJ982909:OBM982909 OLF982909:OLI982909 OVB982909:OVE982909 PEX982909:PFA982909 POT982909:POW982909 PYP982909:PYS982909 QIL982909:QIO982909 QSH982909:QSK982909 RCD982909:RCG982909 RLZ982909:RMC982909 RVV982909:RVY982909 SFR982909:SFU982909 SPN982909:SPQ982909 SZJ982909:SZM982909 TJF982909:TJI982909 TTB982909:TTE982909 UCX982909:UDA982909 UMT982909:UMW982909 UWP982909:UWS982909 VGL982909:VGO982909 VQH982909:VQK982909 WAD982909:WAG982909 WJZ982909:WKC982909 WTV982909:WTY982909 HJ65410:HJ65413 RF65410:RF65413 ABB65410:ABB65413 AKX65410:AKX65413 AUT65410:AUT65413 BEP65410:BEP65413 BOL65410:BOL65413 BYH65410:BYH65413 CID65410:CID65413 CRZ65410:CRZ65413 DBV65410:DBV65413 DLR65410:DLR65413 DVN65410:DVN65413 EFJ65410:EFJ65413 EPF65410:EPF65413 EZB65410:EZB65413 FIX65410:FIX65413 FST65410:FST65413 GCP65410:GCP65413 GML65410:GML65413 GWH65410:GWH65413 HGD65410:HGD65413 HPZ65410:HPZ65413 HZV65410:HZV65413 IJR65410:IJR65413 ITN65410:ITN65413 JDJ65410:JDJ65413 JNF65410:JNF65413 JXB65410:JXB65413 KGX65410:KGX65413 KQT65410:KQT65413 LAP65410:LAP65413 LKL65410:LKL65413 LUH65410:LUH65413 MED65410:MED65413 MNZ65410:MNZ65413 MXV65410:MXV65413 NHR65410:NHR65413 NRN65410:NRN65413 OBJ65410:OBJ65413 OLF65410:OLF65413 OVB65410:OVB65413 PEX65410:PEX65413 POT65410:POT65413 PYP65410:PYP65413 QIL65410:QIL65413 QSH65410:QSH65413 RCD65410:RCD65413 RLZ65410:RLZ65413 RVV65410:RVV65413 SFR65410:SFR65413 SPN65410:SPN65413 SZJ65410:SZJ65413 TJF65410:TJF65413 TTB65410:TTB65413 UCX65410:UCX65413 UMT65410:UMT65413 UWP65410:UWP65413 VGL65410:VGL65413 VQH65410:VQH65413 WAD65410:WAD65413 WJZ65410:WJZ65413 WTV65410:WTV65413 HJ130946:HJ130949 RF130946:RF130949 ABB130946:ABB130949 AKX130946:AKX130949 AUT130946:AUT130949 BEP130946:BEP130949 BOL130946:BOL130949 BYH130946:BYH130949 CID130946:CID130949 CRZ130946:CRZ130949 DBV130946:DBV130949 DLR130946:DLR130949 DVN130946:DVN130949 EFJ130946:EFJ130949 EPF130946:EPF130949 EZB130946:EZB130949 FIX130946:FIX130949 FST130946:FST130949 GCP130946:GCP130949 GML130946:GML130949 GWH130946:GWH130949 HGD130946:HGD130949 HPZ130946:HPZ130949 HZV130946:HZV130949 IJR130946:IJR130949 ITN130946:ITN130949 JDJ130946:JDJ130949 JNF130946:JNF130949 JXB130946:JXB130949 KGX130946:KGX130949 KQT130946:KQT130949 LAP130946:LAP130949 LKL130946:LKL130949 LUH130946:LUH130949 MED130946:MED130949 MNZ130946:MNZ130949 MXV130946:MXV130949 NHR130946:NHR130949 NRN130946:NRN130949 OBJ130946:OBJ130949 OLF130946:OLF130949 OVB130946:OVB130949 PEX130946:PEX130949 POT130946:POT130949 PYP130946:PYP130949 QIL130946:QIL130949 QSH130946:QSH130949 RCD130946:RCD130949 RLZ130946:RLZ130949 RVV130946:RVV130949 SFR130946:SFR130949 SPN130946:SPN130949 SZJ130946:SZJ130949 TJF130946:TJF130949 TTB130946:TTB130949 UCX130946:UCX130949 UMT130946:UMT130949 UWP130946:UWP130949 VGL130946:VGL130949 VQH130946:VQH130949 WAD130946:WAD130949 WJZ130946:WJZ130949 WTV130946:WTV130949 HJ196482:HJ196485 RF196482:RF196485 ABB196482:ABB196485 AKX196482:AKX196485 AUT196482:AUT196485 BEP196482:BEP196485 BOL196482:BOL196485 BYH196482:BYH196485 CID196482:CID196485 CRZ196482:CRZ196485 DBV196482:DBV196485 DLR196482:DLR196485 DVN196482:DVN196485 EFJ196482:EFJ196485 EPF196482:EPF196485 EZB196482:EZB196485 FIX196482:FIX196485 FST196482:FST196485 GCP196482:GCP196485 GML196482:GML196485 GWH196482:GWH196485 HGD196482:HGD196485 HPZ196482:HPZ196485 HZV196482:HZV196485 IJR196482:IJR196485 ITN196482:ITN196485 JDJ196482:JDJ196485 JNF196482:JNF196485 JXB196482:JXB196485 KGX196482:KGX196485 KQT196482:KQT196485 LAP196482:LAP196485 LKL196482:LKL196485 LUH196482:LUH196485 MED196482:MED196485 MNZ196482:MNZ196485 MXV196482:MXV196485 NHR196482:NHR196485 NRN196482:NRN196485 OBJ196482:OBJ196485 OLF196482:OLF196485 OVB196482:OVB196485 PEX196482:PEX196485 POT196482:POT196485 PYP196482:PYP196485 QIL196482:QIL196485 QSH196482:QSH196485 RCD196482:RCD196485 RLZ196482:RLZ196485 RVV196482:RVV196485 SFR196482:SFR196485 SPN196482:SPN196485 SZJ196482:SZJ196485 TJF196482:TJF196485 TTB196482:TTB196485 UCX196482:UCX196485 UMT196482:UMT196485 UWP196482:UWP196485 VGL196482:VGL196485 VQH196482:VQH196485 WAD196482:WAD196485 WJZ196482:WJZ196485 WTV196482:WTV196485 HJ262018:HJ262021 RF262018:RF262021 ABB262018:ABB262021 AKX262018:AKX262021 AUT262018:AUT262021 BEP262018:BEP262021 BOL262018:BOL262021 BYH262018:BYH262021 CID262018:CID262021 CRZ262018:CRZ262021 DBV262018:DBV262021 DLR262018:DLR262021 DVN262018:DVN262021 EFJ262018:EFJ262021 EPF262018:EPF262021 EZB262018:EZB262021 FIX262018:FIX262021 FST262018:FST262021 GCP262018:GCP262021 GML262018:GML262021 GWH262018:GWH262021 HGD262018:HGD262021 HPZ262018:HPZ262021 HZV262018:HZV262021 IJR262018:IJR262021 ITN262018:ITN262021 JDJ262018:JDJ262021 JNF262018:JNF262021 JXB262018:JXB262021 KGX262018:KGX262021 KQT262018:KQT262021 LAP262018:LAP262021 LKL262018:LKL262021 LUH262018:LUH262021 MED262018:MED262021 MNZ262018:MNZ262021 MXV262018:MXV262021 NHR262018:NHR262021 NRN262018:NRN262021 OBJ262018:OBJ262021 OLF262018:OLF262021 OVB262018:OVB262021 PEX262018:PEX262021 POT262018:POT262021 PYP262018:PYP262021 QIL262018:QIL262021 QSH262018:QSH262021 RCD262018:RCD262021 RLZ262018:RLZ262021 RVV262018:RVV262021 SFR262018:SFR262021 SPN262018:SPN262021 SZJ262018:SZJ262021 TJF262018:TJF262021 TTB262018:TTB262021 UCX262018:UCX262021 UMT262018:UMT262021 UWP262018:UWP262021 VGL262018:VGL262021 VQH262018:VQH262021 WAD262018:WAD262021 WJZ262018:WJZ262021 WTV262018:WTV262021 HJ327554:HJ327557 RF327554:RF327557 ABB327554:ABB327557 AKX327554:AKX327557 AUT327554:AUT327557 BEP327554:BEP327557 BOL327554:BOL327557 BYH327554:BYH327557 CID327554:CID327557 CRZ327554:CRZ327557 DBV327554:DBV327557 DLR327554:DLR327557 DVN327554:DVN327557 EFJ327554:EFJ327557 EPF327554:EPF327557 EZB327554:EZB327557 FIX327554:FIX327557 FST327554:FST327557 GCP327554:GCP327557 GML327554:GML327557 GWH327554:GWH327557 HGD327554:HGD327557 HPZ327554:HPZ327557 HZV327554:HZV327557 IJR327554:IJR327557 ITN327554:ITN327557 JDJ327554:JDJ327557 JNF327554:JNF327557 JXB327554:JXB327557 KGX327554:KGX327557 KQT327554:KQT327557 LAP327554:LAP327557 LKL327554:LKL327557 LUH327554:LUH327557 MED327554:MED327557 MNZ327554:MNZ327557 MXV327554:MXV327557 NHR327554:NHR327557 NRN327554:NRN327557 OBJ327554:OBJ327557 OLF327554:OLF327557 OVB327554:OVB327557 PEX327554:PEX327557 POT327554:POT327557 PYP327554:PYP327557 QIL327554:QIL327557 QSH327554:QSH327557 RCD327554:RCD327557 RLZ327554:RLZ327557 RVV327554:RVV327557 SFR327554:SFR327557 SPN327554:SPN327557 SZJ327554:SZJ327557 TJF327554:TJF327557 TTB327554:TTB327557 UCX327554:UCX327557 UMT327554:UMT327557 UWP327554:UWP327557 VGL327554:VGL327557 VQH327554:VQH327557 WAD327554:WAD327557 WJZ327554:WJZ327557 WTV327554:WTV327557 HJ393090:HJ393093 RF393090:RF393093 ABB393090:ABB393093 AKX393090:AKX393093 AUT393090:AUT393093 BEP393090:BEP393093 BOL393090:BOL393093 BYH393090:BYH393093 CID393090:CID393093 CRZ393090:CRZ393093 DBV393090:DBV393093 DLR393090:DLR393093 DVN393090:DVN393093 EFJ393090:EFJ393093 EPF393090:EPF393093 EZB393090:EZB393093 FIX393090:FIX393093 FST393090:FST393093 GCP393090:GCP393093 GML393090:GML393093 GWH393090:GWH393093 HGD393090:HGD393093 HPZ393090:HPZ393093 HZV393090:HZV393093 IJR393090:IJR393093 ITN393090:ITN393093 JDJ393090:JDJ393093 JNF393090:JNF393093 JXB393090:JXB393093 KGX393090:KGX393093 KQT393090:KQT393093 LAP393090:LAP393093 LKL393090:LKL393093 LUH393090:LUH393093 MED393090:MED393093 MNZ393090:MNZ393093 MXV393090:MXV393093 NHR393090:NHR393093 NRN393090:NRN393093 OBJ393090:OBJ393093 OLF393090:OLF393093 OVB393090:OVB393093 PEX393090:PEX393093 POT393090:POT393093 PYP393090:PYP393093 QIL393090:QIL393093 QSH393090:QSH393093 RCD393090:RCD393093 RLZ393090:RLZ393093 RVV393090:RVV393093 SFR393090:SFR393093 SPN393090:SPN393093 SZJ393090:SZJ393093 TJF393090:TJF393093 TTB393090:TTB393093 UCX393090:UCX393093 UMT393090:UMT393093 UWP393090:UWP393093 VGL393090:VGL393093 VQH393090:VQH393093 WAD393090:WAD393093 WJZ393090:WJZ393093 WTV393090:WTV393093 HJ458626:HJ458629 RF458626:RF458629 ABB458626:ABB458629 AKX458626:AKX458629 AUT458626:AUT458629 BEP458626:BEP458629 BOL458626:BOL458629 BYH458626:BYH458629 CID458626:CID458629 CRZ458626:CRZ458629 DBV458626:DBV458629 DLR458626:DLR458629 DVN458626:DVN458629 EFJ458626:EFJ458629 EPF458626:EPF458629 EZB458626:EZB458629 FIX458626:FIX458629 FST458626:FST458629 GCP458626:GCP458629 GML458626:GML458629 GWH458626:GWH458629 HGD458626:HGD458629 HPZ458626:HPZ458629 HZV458626:HZV458629 IJR458626:IJR458629 ITN458626:ITN458629 JDJ458626:JDJ458629 JNF458626:JNF458629 JXB458626:JXB458629 KGX458626:KGX458629 KQT458626:KQT458629 LAP458626:LAP458629 LKL458626:LKL458629 LUH458626:LUH458629 MED458626:MED458629 MNZ458626:MNZ458629 MXV458626:MXV458629 NHR458626:NHR458629 NRN458626:NRN458629 OBJ458626:OBJ458629 OLF458626:OLF458629 OVB458626:OVB458629 PEX458626:PEX458629 POT458626:POT458629 PYP458626:PYP458629 QIL458626:QIL458629 QSH458626:QSH458629 RCD458626:RCD458629 RLZ458626:RLZ458629 RVV458626:RVV458629 SFR458626:SFR458629 SPN458626:SPN458629 SZJ458626:SZJ458629 TJF458626:TJF458629 TTB458626:TTB458629 UCX458626:UCX458629 UMT458626:UMT458629 UWP458626:UWP458629 VGL458626:VGL458629 VQH458626:VQH458629 WAD458626:WAD458629 WJZ458626:WJZ458629 WTV458626:WTV458629 HJ524162:HJ524165 RF524162:RF524165 ABB524162:ABB524165 AKX524162:AKX524165 AUT524162:AUT524165 BEP524162:BEP524165 BOL524162:BOL524165 BYH524162:BYH524165 CID524162:CID524165 CRZ524162:CRZ524165 DBV524162:DBV524165 DLR524162:DLR524165 DVN524162:DVN524165 EFJ524162:EFJ524165 EPF524162:EPF524165 EZB524162:EZB524165 FIX524162:FIX524165 FST524162:FST524165 GCP524162:GCP524165 GML524162:GML524165 GWH524162:GWH524165 HGD524162:HGD524165 HPZ524162:HPZ524165 HZV524162:HZV524165 IJR524162:IJR524165 ITN524162:ITN524165 JDJ524162:JDJ524165 JNF524162:JNF524165 JXB524162:JXB524165 KGX524162:KGX524165 KQT524162:KQT524165 LAP524162:LAP524165 LKL524162:LKL524165 LUH524162:LUH524165 MED524162:MED524165 MNZ524162:MNZ524165 MXV524162:MXV524165 NHR524162:NHR524165 NRN524162:NRN524165 OBJ524162:OBJ524165 OLF524162:OLF524165 OVB524162:OVB524165 PEX524162:PEX524165 POT524162:POT524165 PYP524162:PYP524165 QIL524162:QIL524165 QSH524162:QSH524165 RCD524162:RCD524165 RLZ524162:RLZ524165 RVV524162:RVV524165 SFR524162:SFR524165 SPN524162:SPN524165 SZJ524162:SZJ524165 TJF524162:TJF524165 TTB524162:TTB524165 UCX524162:UCX524165 UMT524162:UMT524165 UWP524162:UWP524165 VGL524162:VGL524165 VQH524162:VQH524165 WAD524162:WAD524165 WJZ524162:WJZ524165 WTV524162:WTV524165 HJ589698:HJ589701 RF589698:RF589701 ABB589698:ABB589701 AKX589698:AKX589701 AUT589698:AUT589701 BEP589698:BEP589701 BOL589698:BOL589701 BYH589698:BYH589701 CID589698:CID589701 CRZ589698:CRZ589701 DBV589698:DBV589701 DLR589698:DLR589701 DVN589698:DVN589701 EFJ589698:EFJ589701 EPF589698:EPF589701 EZB589698:EZB589701 FIX589698:FIX589701 FST589698:FST589701 GCP589698:GCP589701 GML589698:GML589701 GWH589698:GWH589701 HGD589698:HGD589701 HPZ589698:HPZ589701 HZV589698:HZV589701 IJR589698:IJR589701 ITN589698:ITN589701 JDJ589698:JDJ589701 JNF589698:JNF589701 JXB589698:JXB589701 KGX589698:KGX589701 KQT589698:KQT589701 LAP589698:LAP589701 LKL589698:LKL589701 LUH589698:LUH589701 MED589698:MED589701 MNZ589698:MNZ589701 MXV589698:MXV589701 NHR589698:NHR589701 NRN589698:NRN589701 OBJ589698:OBJ589701 OLF589698:OLF589701 OVB589698:OVB589701 PEX589698:PEX589701 POT589698:POT589701 PYP589698:PYP589701 QIL589698:QIL589701 QSH589698:QSH589701 RCD589698:RCD589701 RLZ589698:RLZ589701 RVV589698:RVV589701 SFR589698:SFR589701 SPN589698:SPN589701 SZJ589698:SZJ589701 TJF589698:TJF589701 TTB589698:TTB589701 UCX589698:UCX589701 UMT589698:UMT589701 UWP589698:UWP589701 VGL589698:VGL589701 VQH589698:VQH589701 WAD589698:WAD589701 WJZ589698:WJZ589701 WTV589698:WTV589701 HJ655234:HJ655237 RF655234:RF655237 ABB655234:ABB655237 AKX655234:AKX655237 AUT655234:AUT655237 BEP655234:BEP655237 BOL655234:BOL655237 BYH655234:BYH655237 CID655234:CID655237 CRZ655234:CRZ655237 DBV655234:DBV655237 DLR655234:DLR655237 DVN655234:DVN655237 EFJ655234:EFJ655237 EPF655234:EPF655237 EZB655234:EZB655237 FIX655234:FIX655237 FST655234:FST655237 GCP655234:GCP655237 GML655234:GML655237 GWH655234:GWH655237 HGD655234:HGD655237 HPZ655234:HPZ655237 HZV655234:HZV655237 IJR655234:IJR655237 ITN655234:ITN655237 JDJ655234:JDJ655237 JNF655234:JNF655237 JXB655234:JXB655237 KGX655234:KGX655237 KQT655234:KQT655237 LAP655234:LAP655237 LKL655234:LKL655237 LUH655234:LUH655237 MED655234:MED655237 MNZ655234:MNZ655237 MXV655234:MXV655237 NHR655234:NHR655237 NRN655234:NRN655237 OBJ655234:OBJ655237 OLF655234:OLF655237 OVB655234:OVB655237 PEX655234:PEX655237 POT655234:POT655237 PYP655234:PYP655237 QIL655234:QIL655237 QSH655234:QSH655237 RCD655234:RCD655237 RLZ655234:RLZ655237 RVV655234:RVV655237 SFR655234:SFR655237 SPN655234:SPN655237 SZJ655234:SZJ655237 TJF655234:TJF655237 TTB655234:TTB655237 UCX655234:UCX655237 UMT655234:UMT655237 UWP655234:UWP655237 VGL655234:VGL655237 VQH655234:VQH655237 WAD655234:WAD655237 WJZ655234:WJZ655237 WTV655234:WTV655237 HJ720770:HJ720773 RF720770:RF720773 ABB720770:ABB720773 AKX720770:AKX720773 AUT720770:AUT720773 BEP720770:BEP720773 BOL720770:BOL720773 BYH720770:BYH720773 CID720770:CID720773 CRZ720770:CRZ720773 DBV720770:DBV720773 DLR720770:DLR720773 DVN720770:DVN720773 EFJ720770:EFJ720773 EPF720770:EPF720773 EZB720770:EZB720773 FIX720770:FIX720773 FST720770:FST720773 GCP720770:GCP720773 GML720770:GML720773 GWH720770:GWH720773 HGD720770:HGD720773 HPZ720770:HPZ720773 HZV720770:HZV720773 IJR720770:IJR720773 ITN720770:ITN720773 JDJ720770:JDJ720773 JNF720770:JNF720773 JXB720770:JXB720773 KGX720770:KGX720773 KQT720770:KQT720773 LAP720770:LAP720773 LKL720770:LKL720773 LUH720770:LUH720773 MED720770:MED720773 MNZ720770:MNZ720773 MXV720770:MXV720773 NHR720770:NHR720773 NRN720770:NRN720773 OBJ720770:OBJ720773 OLF720770:OLF720773 OVB720770:OVB720773 PEX720770:PEX720773 POT720770:POT720773 PYP720770:PYP720773 QIL720770:QIL720773 QSH720770:QSH720773 RCD720770:RCD720773 RLZ720770:RLZ720773 RVV720770:RVV720773 SFR720770:SFR720773 SPN720770:SPN720773 SZJ720770:SZJ720773 TJF720770:TJF720773 TTB720770:TTB720773 UCX720770:UCX720773 UMT720770:UMT720773 UWP720770:UWP720773 VGL720770:VGL720773 VQH720770:VQH720773 WAD720770:WAD720773 WJZ720770:WJZ720773 WTV720770:WTV720773 HJ786306:HJ786309 RF786306:RF786309 ABB786306:ABB786309 AKX786306:AKX786309 AUT786306:AUT786309 BEP786306:BEP786309 BOL786306:BOL786309 BYH786306:BYH786309 CID786306:CID786309 CRZ786306:CRZ786309 DBV786306:DBV786309 DLR786306:DLR786309 DVN786306:DVN786309 EFJ786306:EFJ786309 EPF786306:EPF786309 EZB786306:EZB786309 FIX786306:FIX786309 FST786306:FST786309 GCP786306:GCP786309 GML786306:GML786309 GWH786306:GWH786309 HGD786306:HGD786309 HPZ786306:HPZ786309 HZV786306:HZV786309 IJR786306:IJR786309 ITN786306:ITN786309 JDJ786306:JDJ786309 JNF786306:JNF786309 JXB786306:JXB786309 KGX786306:KGX786309 KQT786306:KQT786309 LAP786306:LAP786309 LKL786306:LKL786309 LUH786306:LUH786309 MED786306:MED786309 MNZ786306:MNZ786309 MXV786306:MXV786309 NHR786306:NHR786309 NRN786306:NRN786309 OBJ786306:OBJ786309 OLF786306:OLF786309 OVB786306:OVB786309 PEX786306:PEX786309 POT786306:POT786309 PYP786306:PYP786309 QIL786306:QIL786309 QSH786306:QSH786309 RCD786306:RCD786309 RLZ786306:RLZ786309 RVV786306:RVV786309 SFR786306:SFR786309 SPN786306:SPN786309 SZJ786306:SZJ786309 TJF786306:TJF786309 TTB786306:TTB786309 UCX786306:UCX786309 UMT786306:UMT786309 UWP786306:UWP786309 VGL786306:VGL786309 VQH786306:VQH786309 WAD786306:WAD786309 WJZ786306:WJZ786309 WTV786306:WTV786309 HJ851842:HJ851845 RF851842:RF851845 ABB851842:ABB851845 AKX851842:AKX851845 AUT851842:AUT851845 BEP851842:BEP851845 BOL851842:BOL851845 BYH851842:BYH851845 CID851842:CID851845 CRZ851842:CRZ851845 DBV851842:DBV851845 DLR851842:DLR851845 DVN851842:DVN851845 EFJ851842:EFJ851845 EPF851842:EPF851845 EZB851842:EZB851845 FIX851842:FIX851845 FST851842:FST851845 GCP851842:GCP851845 GML851842:GML851845 GWH851842:GWH851845 HGD851842:HGD851845 HPZ851842:HPZ851845 HZV851842:HZV851845 IJR851842:IJR851845 ITN851842:ITN851845 JDJ851842:JDJ851845 JNF851842:JNF851845 JXB851842:JXB851845 KGX851842:KGX851845 KQT851842:KQT851845 LAP851842:LAP851845 LKL851842:LKL851845 LUH851842:LUH851845 MED851842:MED851845 MNZ851842:MNZ851845 MXV851842:MXV851845 NHR851842:NHR851845 NRN851842:NRN851845 OBJ851842:OBJ851845 OLF851842:OLF851845 OVB851842:OVB851845 PEX851842:PEX851845 POT851842:POT851845 PYP851842:PYP851845 QIL851842:QIL851845 QSH851842:QSH851845 RCD851842:RCD851845 RLZ851842:RLZ851845 RVV851842:RVV851845 SFR851842:SFR851845 SPN851842:SPN851845 SZJ851842:SZJ851845 TJF851842:TJF851845 TTB851842:TTB851845 UCX851842:UCX851845 UMT851842:UMT851845 UWP851842:UWP851845 VGL851842:VGL851845 VQH851842:VQH851845 WAD851842:WAD851845 WJZ851842:WJZ851845 WTV851842:WTV851845 HJ917378:HJ917381 RF917378:RF917381 ABB917378:ABB917381 AKX917378:AKX917381 AUT917378:AUT917381 BEP917378:BEP917381 BOL917378:BOL917381 BYH917378:BYH917381 CID917378:CID917381 CRZ917378:CRZ917381 DBV917378:DBV917381 DLR917378:DLR917381 DVN917378:DVN917381 EFJ917378:EFJ917381 EPF917378:EPF917381 EZB917378:EZB917381 FIX917378:FIX917381 FST917378:FST917381 GCP917378:GCP917381 GML917378:GML917381 GWH917378:GWH917381 HGD917378:HGD917381 HPZ917378:HPZ917381 HZV917378:HZV917381 IJR917378:IJR917381 ITN917378:ITN917381 JDJ917378:JDJ917381 JNF917378:JNF917381 JXB917378:JXB917381 KGX917378:KGX917381 KQT917378:KQT917381 LAP917378:LAP917381 LKL917378:LKL917381 LUH917378:LUH917381 MED917378:MED917381 MNZ917378:MNZ917381 MXV917378:MXV917381 NHR917378:NHR917381 NRN917378:NRN917381 OBJ917378:OBJ917381 OLF917378:OLF917381 OVB917378:OVB917381 PEX917378:PEX917381 POT917378:POT917381 PYP917378:PYP917381 QIL917378:QIL917381 QSH917378:QSH917381 RCD917378:RCD917381 RLZ917378:RLZ917381 RVV917378:RVV917381 SFR917378:SFR917381 SPN917378:SPN917381 SZJ917378:SZJ917381 TJF917378:TJF917381 TTB917378:TTB917381 UCX917378:UCX917381 UMT917378:UMT917381 UWP917378:UWP917381 VGL917378:VGL917381 VQH917378:VQH917381 WAD917378:WAD917381 WJZ917378:WJZ917381 WTV917378:WTV917381 HJ982914:HJ982917 RF982914:RF982917 ABB982914:ABB982917 AKX982914:AKX982917 AUT982914:AUT982917 BEP982914:BEP982917 BOL982914:BOL982917 BYH982914:BYH982917 CID982914:CID982917 CRZ982914:CRZ982917 DBV982914:DBV982917 DLR982914:DLR982917 DVN982914:DVN982917 EFJ982914:EFJ982917 EPF982914:EPF982917 EZB982914:EZB982917 FIX982914:FIX982917 FST982914:FST982917 GCP982914:GCP982917 GML982914:GML982917 GWH982914:GWH982917 HGD982914:HGD982917 HPZ982914:HPZ982917 HZV982914:HZV982917 IJR982914:IJR982917 ITN982914:ITN982917 JDJ982914:JDJ982917 JNF982914:JNF982917 JXB982914:JXB982917 KGX982914:KGX982917 KQT982914:KQT982917 LAP982914:LAP982917 LKL982914:LKL982917 LUH982914:LUH982917 MED982914:MED982917 MNZ982914:MNZ982917 MXV982914:MXV982917 NHR982914:NHR982917 NRN982914:NRN982917 OBJ982914:OBJ982917 OLF982914:OLF982917 OVB982914:OVB982917 PEX982914:PEX982917 POT982914:POT982917 PYP982914:PYP982917 QIL982914:QIL982917 QSH982914:QSH982917 RCD982914:RCD982917 RLZ982914:RLZ982917 RVV982914:RVV982917 SFR982914:SFR982917 SPN982914:SPN982917 SZJ982914:SZJ982917 TJF982914:TJF982917 TTB982914:TTB982917 UCX982914:UCX982917 UMT982914:UMT982917 UWP982914:UWP982917 VGL982914:VGL982917 VQH982914:VQH982917 WAD982914:WAD982917 WJZ982914:WJZ982917 WTV982914:WTV982917 B982892:C982892 HI982892 RE982892 ABA982892 AKW982892 AUS982892 BEO982892 BOK982892 BYG982892 CIC982892 CRY982892 DBU982892 DLQ982892 DVM982892 EFI982892 EPE982892 EZA982892 FIW982892 FSS982892 GCO982892 GMK982892 GWG982892 HGC982892 HPY982892 HZU982892 IJQ982892 ITM982892 JDI982892 JNE982892 JXA982892 KGW982892 KQS982892 LAO982892 LKK982892 LUG982892 MEC982892 MNY982892 MXU982892 NHQ982892 NRM982892 OBI982892 OLE982892 OVA982892 PEW982892 POS982892 PYO982892 QIK982892 QSG982892 RCC982892 RLY982892 RVU982892 SFQ982892 SPM982892 SZI982892 TJE982892 TTA982892 UCW982892 UMS982892 UWO982892 VGK982892 VQG982892 WAC982892 WJY982892 WTU982892 B65388:C65388 HI65388 RE65388 ABA65388 AKW65388 AUS65388 BEO65388 BOK65388 BYG65388 CIC65388 CRY65388 DBU65388 DLQ65388 DVM65388 EFI65388 EPE65388 EZA65388 FIW65388 FSS65388 GCO65388 GMK65388 GWG65388 HGC65388 HPY65388 HZU65388 IJQ65388 ITM65388 JDI65388 JNE65388 JXA65388 KGW65388 KQS65388 LAO65388 LKK65388 LUG65388 MEC65388 MNY65388 MXU65388 NHQ65388 NRM65388 OBI65388 OLE65388 OVA65388 PEW65388 POS65388 PYO65388 QIK65388 QSG65388 RCC65388 RLY65388 RVU65388 SFQ65388 SPM65388 SZI65388 TJE65388 TTA65388 UCW65388 UMS65388 UWO65388 VGK65388 VQG65388 WAC65388 WJY65388 WTU65388 B130924:C130924 HI130924 RE130924 ABA130924 AKW130924 AUS130924 BEO130924 BOK130924 BYG130924 CIC130924 CRY130924 DBU130924 DLQ130924 DVM130924 EFI130924 EPE130924 EZA130924 FIW130924 FSS130924 GCO130924 GMK130924 GWG130924 HGC130924 HPY130924 HZU130924 IJQ130924 ITM130924 JDI130924 JNE130924 JXA130924 KGW130924 KQS130924 LAO130924 LKK130924 LUG130924 MEC130924 MNY130924 MXU130924 NHQ130924 NRM130924 OBI130924 OLE130924 OVA130924 PEW130924 POS130924 PYO130924 QIK130924 QSG130924 RCC130924 RLY130924 RVU130924 SFQ130924 SPM130924 SZI130924 TJE130924 TTA130924 UCW130924 UMS130924 UWO130924 VGK130924 VQG130924 WAC130924 WJY130924 WTU130924 B196460:C196460 HI196460 RE196460 ABA196460 AKW196460 AUS196460 BEO196460 BOK196460 BYG196460 CIC196460 CRY196460 DBU196460 DLQ196460 DVM196460 EFI196460 EPE196460 EZA196460 FIW196460 FSS196460 GCO196460 GMK196460 GWG196460 HGC196460 HPY196460 HZU196460 IJQ196460 ITM196460 JDI196460 JNE196460 JXA196460 KGW196460 KQS196460 LAO196460 LKK196460 LUG196460 MEC196460 MNY196460 MXU196460 NHQ196460 NRM196460 OBI196460 OLE196460 OVA196460 PEW196460 POS196460 PYO196460 QIK196460 QSG196460 RCC196460 RLY196460 RVU196460 SFQ196460 SPM196460 SZI196460 TJE196460 TTA196460 UCW196460 UMS196460 UWO196460 VGK196460 VQG196460 WAC196460 WJY196460 WTU196460 B261996:C261996 HI261996 RE261996 ABA261996 AKW261996 AUS261996 BEO261996 BOK261996 BYG261996 CIC261996 CRY261996 DBU261996 DLQ261996 DVM261996 EFI261996 EPE261996 EZA261996 FIW261996 FSS261996 GCO261996 GMK261996 GWG261996 HGC261996 HPY261996 HZU261996 IJQ261996 ITM261996 JDI261996 JNE261996 JXA261996 KGW261996 KQS261996 LAO261996 LKK261996 LUG261996 MEC261996 MNY261996 MXU261996 NHQ261996 NRM261996 OBI261996 OLE261996 OVA261996 PEW261996 POS261996 PYO261996 QIK261996 QSG261996 RCC261996 RLY261996 RVU261996 SFQ261996 SPM261996 SZI261996 TJE261996 TTA261996 UCW261996 UMS261996 UWO261996 VGK261996 VQG261996 WAC261996 WJY261996 WTU261996 B327532:C327532 HI327532 RE327532 ABA327532 AKW327532 AUS327532 BEO327532 BOK327532 BYG327532 CIC327532 CRY327532 DBU327532 DLQ327532 DVM327532 EFI327532 EPE327532 EZA327532 FIW327532 FSS327532 GCO327532 GMK327532 GWG327532 HGC327532 HPY327532 HZU327532 IJQ327532 ITM327532 JDI327532 JNE327532 JXA327532 KGW327532 KQS327532 LAO327532 LKK327532 LUG327532 MEC327532 MNY327532 MXU327532 NHQ327532 NRM327532 OBI327532 OLE327532 OVA327532 PEW327532 POS327532 PYO327532 QIK327532 QSG327532 RCC327532 RLY327532 RVU327532 SFQ327532 SPM327532 SZI327532 TJE327532 TTA327532 UCW327532 UMS327532 UWO327532 VGK327532 VQG327532 WAC327532 WJY327532 WTU327532 B393068:C393068 HI393068 RE393068 ABA393068 AKW393068 AUS393068 BEO393068 BOK393068 BYG393068 CIC393068 CRY393068 DBU393068 DLQ393068 DVM393068 EFI393068 EPE393068 EZA393068 FIW393068 FSS393068 GCO393068 GMK393068 GWG393068 HGC393068 HPY393068 HZU393068 IJQ393068 ITM393068 JDI393068 JNE393068 JXA393068 KGW393068 KQS393068 LAO393068 LKK393068 LUG393068 MEC393068 MNY393068 MXU393068 NHQ393068 NRM393068 OBI393068 OLE393068 OVA393068 PEW393068 POS393068 PYO393068 QIK393068 QSG393068 RCC393068 RLY393068 RVU393068 SFQ393068 SPM393068 SZI393068 TJE393068 TTA393068 UCW393068 UMS393068 UWO393068 VGK393068 VQG393068 WAC393068 WJY393068 WTU393068 B458604:C458604 HI458604 RE458604 ABA458604 AKW458604 AUS458604 BEO458604 BOK458604 BYG458604 CIC458604 CRY458604 DBU458604 DLQ458604 DVM458604 EFI458604 EPE458604 EZA458604 FIW458604 FSS458604 GCO458604 GMK458604 GWG458604 HGC458604 HPY458604 HZU458604 IJQ458604 ITM458604 JDI458604 JNE458604 JXA458604 KGW458604 KQS458604 LAO458604 LKK458604 LUG458604 MEC458604 MNY458604 MXU458604 NHQ458604 NRM458604 OBI458604 OLE458604 OVA458604 PEW458604 POS458604 PYO458604 QIK458604 QSG458604 RCC458604 RLY458604 RVU458604 SFQ458604 SPM458604 SZI458604 TJE458604 TTA458604 UCW458604 UMS458604 UWO458604 VGK458604 VQG458604 WAC458604 WJY458604 WTU458604 B524140:C524140 HI524140 RE524140 ABA524140 AKW524140 AUS524140 BEO524140 BOK524140 BYG524140 CIC524140 CRY524140 DBU524140 DLQ524140 DVM524140 EFI524140 EPE524140 EZA524140 FIW524140 FSS524140 GCO524140 GMK524140 GWG524140 HGC524140 HPY524140 HZU524140 IJQ524140 ITM524140 JDI524140 JNE524140 JXA524140 KGW524140 KQS524140 LAO524140 LKK524140 LUG524140 MEC524140 MNY524140 MXU524140 NHQ524140 NRM524140 OBI524140 OLE524140 OVA524140 PEW524140 POS524140 PYO524140 QIK524140 QSG524140 RCC524140 RLY524140 RVU524140 SFQ524140 SPM524140 SZI524140 TJE524140 TTA524140 UCW524140 UMS524140 UWO524140 VGK524140 VQG524140 WAC524140 WJY524140 WTU524140 B589676:C589676 HI589676 RE589676 ABA589676 AKW589676 AUS589676 BEO589676 BOK589676 BYG589676 CIC589676 CRY589676 DBU589676 DLQ589676 DVM589676 EFI589676 EPE589676 EZA589676 FIW589676 FSS589676 GCO589676 GMK589676 GWG589676 HGC589676 HPY589676 HZU589676 IJQ589676 ITM589676 JDI589676 JNE589676 JXA589676 KGW589676 KQS589676 LAO589676 LKK589676 LUG589676 MEC589676 MNY589676 MXU589676 NHQ589676 NRM589676 OBI589676 OLE589676 OVA589676 PEW589676 POS589676 PYO589676 QIK589676 QSG589676 RCC589676 RLY589676 RVU589676 SFQ589676 SPM589676 SZI589676 TJE589676 TTA589676 UCW589676 UMS589676 UWO589676 VGK589676 VQG589676 WAC589676 WJY589676 WTU589676 B655212:C655212 HI655212 RE655212 ABA655212 AKW655212 AUS655212 BEO655212 BOK655212 BYG655212 CIC655212 CRY655212 DBU655212 DLQ655212 DVM655212 EFI655212 EPE655212 EZA655212 FIW655212 FSS655212 GCO655212 GMK655212 GWG655212 HGC655212 HPY655212 HZU655212 IJQ655212 ITM655212 JDI655212 JNE655212 JXA655212 KGW655212 KQS655212 LAO655212 LKK655212 LUG655212 MEC655212 MNY655212 MXU655212 NHQ655212 NRM655212 OBI655212 OLE655212 OVA655212 PEW655212 POS655212 PYO655212 QIK655212 QSG655212 RCC655212 RLY655212 RVU655212 SFQ655212 SPM655212 SZI655212 TJE655212 TTA655212 UCW655212 UMS655212 UWO655212 VGK655212 VQG655212 WAC655212 WJY655212 WTU655212 B720748:C720748 HI720748 RE720748 ABA720748 AKW720748 AUS720748 BEO720748 BOK720748 BYG720748 CIC720748 CRY720748 DBU720748 DLQ720748 DVM720748 EFI720748 EPE720748 EZA720748 FIW720748 FSS720748 GCO720748 GMK720748 GWG720748 HGC720748 HPY720748 HZU720748 IJQ720748 ITM720748 JDI720748 JNE720748 JXA720748 KGW720748 KQS720748 LAO720748 LKK720748 LUG720748 MEC720748 MNY720748 MXU720748 NHQ720748 NRM720748 OBI720748 OLE720748 OVA720748 PEW720748 POS720748 PYO720748 QIK720748 QSG720748 RCC720748 RLY720748 RVU720748 SFQ720748 SPM720748 SZI720748 TJE720748 TTA720748 UCW720748 UMS720748 UWO720748 VGK720748 VQG720748 WAC720748 WJY720748 WTU720748 B786284:C786284 HI786284 RE786284 ABA786284 AKW786284 AUS786284 BEO786284 BOK786284 BYG786284 CIC786284 CRY786284 DBU786284 DLQ786284 DVM786284 EFI786284 EPE786284 EZA786284 FIW786284 FSS786284 GCO786284 GMK786284 GWG786284 HGC786284 HPY786284 HZU786284 IJQ786284 ITM786284 JDI786284 JNE786284 JXA786284 KGW786284 KQS786284 LAO786284 LKK786284 LUG786284 MEC786284 MNY786284 MXU786284 NHQ786284 NRM786284 OBI786284 OLE786284 OVA786284 PEW786284 POS786284 PYO786284 QIK786284 QSG786284 RCC786284 RLY786284 RVU786284 SFQ786284 SPM786284 SZI786284 TJE786284 TTA786284 UCW786284 UMS786284 UWO786284 VGK786284 VQG786284 WAC786284 WJY786284 WTU786284 B851820:C851820 HI851820 RE851820 ABA851820 AKW851820 AUS851820 BEO851820 BOK851820 BYG851820 CIC851820 CRY851820 DBU851820 DLQ851820 DVM851820 EFI851820 EPE851820 EZA851820 FIW851820 FSS851820 GCO851820 GMK851820 GWG851820 HGC851820 HPY851820 HZU851820 IJQ851820 ITM851820 JDI851820 JNE851820 JXA851820 KGW851820 KQS851820 LAO851820 LKK851820 LUG851820 MEC851820 MNY851820 MXU851820 NHQ851820 NRM851820 OBI851820 OLE851820 OVA851820 PEW851820 POS851820 PYO851820 QIK851820 QSG851820 RCC851820 RLY851820 RVU851820 SFQ851820 SPM851820 SZI851820 TJE851820 TTA851820 UCW851820 UMS851820 UWO851820 VGK851820 VQG851820 WAC851820 WJY851820 WTU851820 B917356:C917356 HI917356 RE917356 ABA917356 AKW917356 AUS917356 BEO917356 BOK917356 BYG917356 CIC917356 CRY917356 DBU917356 DLQ917356 DVM917356 EFI917356 EPE917356 EZA917356 FIW917356 FSS917356 GCO917356 GMK917356 GWG917356 HGC917356 HPY917356 HZU917356 IJQ917356 ITM917356 JDI917356 JNE917356 JXA917356 KGW917356 KQS917356 LAO917356 LKK917356 LUG917356 MEC917356 MNY917356 MXU917356 NHQ917356 NRM917356 OBI917356 OLE917356 OVA917356 PEW917356 POS917356 PYO917356 QIK917356 QSG917356 RCC917356 RLY917356 RVU917356 SFQ917356 SPM917356 SZI917356 TJE917356 TTA917356 UCW917356 UMS917356 UWO917356 VGK917356 VQG917356 WAC917356 WJY917356 WTU917356 E65442 D65405:E65405 D130941:E130941 D196477:E196477 D262013:E262013 D327549:E327549 D393085:E393085 D458621:E458621 D524157:E524157 D589693:E589693 D655229:E655229 D720765:E720765 D786301:E786301 D851837:E851837 D917373:E917373 D982909:E982909"/>
    <dataValidation allowBlank="1" showInputMessage="1" showErrorMessage="1" prompt="Produit/Service #4_x000a_" sqref="HJ65408:HM65408 RF65408:RI65408 ABB65408:ABE65408 AKX65408:ALA65408 AUT65408:AUW65408 BEP65408:BES65408 BOL65408:BOO65408 BYH65408:BYK65408 CID65408:CIG65408 CRZ65408:CSC65408 DBV65408:DBY65408 DLR65408:DLU65408 DVN65408:DVQ65408 EFJ65408:EFM65408 EPF65408:EPI65408 EZB65408:EZE65408 FIX65408:FJA65408 FST65408:FSW65408 GCP65408:GCS65408 GML65408:GMO65408 GWH65408:GWK65408 HGD65408:HGG65408 HPZ65408:HQC65408 HZV65408:HZY65408 IJR65408:IJU65408 ITN65408:ITQ65408 JDJ65408:JDM65408 JNF65408:JNI65408 JXB65408:JXE65408 KGX65408:KHA65408 KQT65408:KQW65408 LAP65408:LAS65408 LKL65408:LKO65408 LUH65408:LUK65408 MED65408:MEG65408 MNZ65408:MOC65408 MXV65408:MXY65408 NHR65408:NHU65408 NRN65408:NRQ65408 OBJ65408:OBM65408 OLF65408:OLI65408 OVB65408:OVE65408 PEX65408:PFA65408 POT65408:POW65408 PYP65408:PYS65408 QIL65408:QIO65408 QSH65408:QSK65408 RCD65408:RCG65408 RLZ65408:RMC65408 RVV65408:RVY65408 SFR65408:SFU65408 SPN65408:SPQ65408 SZJ65408:SZM65408 TJF65408:TJI65408 TTB65408:TTE65408 UCX65408:UDA65408 UMT65408:UMW65408 UWP65408:UWS65408 VGL65408:VGO65408 VQH65408:VQK65408 WAD65408:WAG65408 WJZ65408:WKC65408 WTV65408:WTY65408 HJ130944:HM130944 RF130944:RI130944 ABB130944:ABE130944 AKX130944:ALA130944 AUT130944:AUW130944 BEP130944:BES130944 BOL130944:BOO130944 BYH130944:BYK130944 CID130944:CIG130944 CRZ130944:CSC130944 DBV130944:DBY130944 DLR130944:DLU130944 DVN130944:DVQ130944 EFJ130944:EFM130944 EPF130944:EPI130944 EZB130944:EZE130944 FIX130944:FJA130944 FST130944:FSW130944 GCP130944:GCS130944 GML130944:GMO130944 GWH130944:GWK130944 HGD130944:HGG130944 HPZ130944:HQC130944 HZV130944:HZY130944 IJR130944:IJU130944 ITN130944:ITQ130944 JDJ130944:JDM130944 JNF130944:JNI130944 JXB130944:JXE130944 KGX130944:KHA130944 KQT130944:KQW130944 LAP130944:LAS130944 LKL130944:LKO130944 LUH130944:LUK130944 MED130944:MEG130944 MNZ130944:MOC130944 MXV130944:MXY130944 NHR130944:NHU130944 NRN130944:NRQ130944 OBJ130944:OBM130944 OLF130944:OLI130944 OVB130944:OVE130944 PEX130944:PFA130944 POT130944:POW130944 PYP130944:PYS130944 QIL130944:QIO130944 QSH130944:QSK130944 RCD130944:RCG130944 RLZ130944:RMC130944 RVV130944:RVY130944 SFR130944:SFU130944 SPN130944:SPQ130944 SZJ130944:SZM130944 TJF130944:TJI130944 TTB130944:TTE130944 UCX130944:UDA130944 UMT130944:UMW130944 UWP130944:UWS130944 VGL130944:VGO130944 VQH130944:VQK130944 WAD130944:WAG130944 WJZ130944:WKC130944 WTV130944:WTY130944 HJ196480:HM196480 RF196480:RI196480 ABB196480:ABE196480 AKX196480:ALA196480 AUT196480:AUW196480 BEP196480:BES196480 BOL196480:BOO196480 BYH196480:BYK196480 CID196480:CIG196480 CRZ196480:CSC196480 DBV196480:DBY196480 DLR196480:DLU196480 DVN196480:DVQ196480 EFJ196480:EFM196480 EPF196480:EPI196480 EZB196480:EZE196480 FIX196480:FJA196480 FST196480:FSW196480 GCP196480:GCS196480 GML196480:GMO196480 GWH196480:GWK196480 HGD196480:HGG196480 HPZ196480:HQC196480 HZV196480:HZY196480 IJR196480:IJU196480 ITN196480:ITQ196480 JDJ196480:JDM196480 JNF196480:JNI196480 JXB196480:JXE196480 KGX196480:KHA196480 KQT196480:KQW196480 LAP196480:LAS196480 LKL196480:LKO196480 LUH196480:LUK196480 MED196480:MEG196480 MNZ196480:MOC196480 MXV196480:MXY196480 NHR196480:NHU196480 NRN196480:NRQ196480 OBJ196480:OBM196480 OLF196480:OLI196480 OVB196480:OVE196480 PEX196480:PFA196480 POT196480:POW196480 PYP196480:PYS196480 QIL196480:QIO196480 QSH196480:QSK196480 RCD196480:RCG196480 RLZ196480:RMC196480 RVV196480:RVY196480 SFR196480:SFU196480 SPN196480:SPQ196480 SZJ196480:SZM196480 TJF196480:TJI196480 TTB196480:TTE196480 UCX196480:UDA196480 UMT196480:UMW196480 UWP196480:UWS196480 VGL196480:VGO196480 VQH196480:VQK196480 WAD196480:WAG196480 WJZ196480:WKC196480 WTV196480:WTY196480 HJ262016:HM262016 RF262016:RI262016 ABB262016:ABE262016 AKX262016:ALA262016 AUT262016:AUW262016 BEP262016:BES262016 BOL262016:BOO262016 BYH262016:BYK262016 CID262016:CIG262016 CRZ262016:CSC262016 DBV262016:DBY262016 DLR262016:DLU262016 DVN262016:DVQ262016 EFJ262016:EFM262016 EPF262016:EPI262016 EZB262016:EZE262016 FIX262016:FJA262016 FST262016:FSW262016 GCP262016:GCS262016 GML262016:GMO262016 GWH262016:GWK262016 HGD262016:HGG262016 HPZ262016:HQC262016 HZV262016:HZY262016 IJR262016:IJU262016 ITN262016:ITQ262016 JDJ262016:JDM262016 JNF262016:JNI262016 JXB262016:JXE262016 KGX262016:KHA262016 KQT262016:KQW262016 LAP262016:LAS262016 LKL262016:LKO262016 LUH262016:LUK262016 MED262016:MEG262016 MNZ262016:MOC262016 MXV262016:MXY262016 NHR262016:NHU262016 NRN262016:NRQ262016 OBJ262016:OBM262016 OLF262016:OLI262016 OVB262016:OVE262016 PEX262016:PFA262016 POT262016:POW262016 PYP262016:PYS262016 QIL262016:QIO262016 QSH262016:QSK262016 RCD262016:RCG262016 RLZ262016:RMC262016 RVV262016:RVY262016 SFR262016:SFU262016 SPN262016:SPQ262016 SZJ262016:SZM262016 TJF262016:TJI262016 TTB262016:TTE262016 UCX262016:UDA262016 UMT262016:UMW262016 UWP262016:UWS262016 VGL262016:VGO262016 VQH262016:VQK262016 WAD262016:WAG262016 WJZ262016:WKC262016 WTV262016:WTY262016 HJ327552:HM327552 RF327552:RI327552 ABB327552:ABE327552 AKX327552:ALA327552 AUT327552:AUW327552 BEP327552:BES327552 BOL327552:BOO327552 BYH327552:BYK327552 CID327552:CIG327552 CRZ327552:CSC327552 DBV327552:DBY327552 DLR327552:DLU327552 DVN327552:DVQ327552 EFJ327552:EFM327552 EPF327552:EPI327552 EZB327552:EZE327552 FIX327552:FJA327552 FST327552:FSW327552 GCP327552:GCS327552 GML327552:GMO327552 GWH327552:GWK327552 HGD327552:HGG327552 HPZ327552:HQC327552 HZV327552:HZY327552 IJR327552:IJU327552 ITN327552:ITQ327552 JDJ327552:JDM327552 JNF327552:JNI327552 JXB327552:JXE327552 KGX327552:KHA327552 KQT327552:KQW327552 LAP327552:LAS327552 LKL327552:LKO327552 LUH327552:LUK327552 MED327552:MEG327552 MNZ327552:MOC327552 MXV327552:MXY327552 NHR327552:NHU327552 NRN327552:NRQ327552 OBJ327552:OBM327552 OLF327552:OLI327552 OVB327552:OVE327552 PEX327552:PFA327552 POT327552:POW327552 PYP327552:PYS327552 QIL327552:QIO327552 QSH327552:QSK327552 RCD327552:RCG327552 RLZ327552:RMC327552 RVV327552:RVY327552 SFR327552:SFU327552 SPN327552:SPQ327552 SZJ327552:SZM327552 TJF327552:TJI327552 TTB327552:TTE327552 UCX327552:UDA327552 UMT327552:UMW327552 UWP327552:UWS327552 VGL327552:VGO327552 VQH327552:VQK327552 WAD327552:WAG327552 WJZ327552:WKC327552 WTV327552:WTY327552 HJ393088:HM393088 RF393088:RI393088 ABB393088:ABE393088 AKX393088:ALA393088 AUT393088:AUW393088 BEP393088:BES393088 BOL393088:BOO393088 BYH393088:BYK393088 CID393088:CIG393088 CRZ393088:CSC393088 DBV393088:DBY393088 DLR393088:DLU393088 DVN393088:DVQ393088 EFJ393088:EFM393088 EPF393088:EPI393088 EZB393088:EZE393088 FIX393088:FJA393088 FST393088:FSW393088 GCP393088:GCS393088 GML393088:GMO393088 GWH393088:GWK393088 HGD393088:HGG393088 HPZ393088:HQC393088 HZV393088:HZY393088 IJR393088:IJU393088 ITN393088:ITQ393088 JDJ393088:JDM393088 JNF393088:JNI393088 JXB393088:JXE393088 KGX393088:KHA393088 KQT393088:KQW393088 LAP393088:LAS393088 LKL393088:LKO393088 LUH393088:LUK393088 MED393088:MEG393088 MNZ393088:MOC393088 MXV393088:MXY393088 NHR393088:NHU393088 NRN393088:NRQ393088 OBJ393088:OBM393088 OLF393088:OLI393088 OVB393088:OVE393088 PEX393088:PFA393088 POT393088:POW393088 PYP393088:PYS393088 QIL393088:QIO393088 QSH393088:QSK393088 RCD393088:RCG393088 RLZ393088:RMC393088 RVV393088:RVY393088 SFR393088:SFU393088 SPN393088:SPQ393088 SZJ393088:SZM393088 TJF393088:TJI393088 TTB393088:TTE393088 UCX393088:UDA393088 UMT393088:UMW393088 UWP393088:UWS393088 VGL393088:VGO393088 VQH393088:VQK393088 WAD393088:WAG393088 WJZ393088:WKC393088 WTV393088:WTY393088 HJ458624:HM458624 RF458624:RI458624 ABB458624:ABE458624 AKX458624:ALA458624 AUT458624:AUW458624 BEP458624:BES458624 BOL458624:BOO458624 BYH458624:BYK458624 CID458624:CIG458624 CRZ458624:CSC458624 DBV458624:DBY458624 DLR458624:DLU458624 DVN458624:DVQ458624 EFJ458624:EFM458624 EPF458624:EPI458624 EZB458624:EZE458624 FIX458624:FJA458624 FST458624:FSW458624 GCP458624:GCS458624 GML458624:GMO458624 GWH458624:GWK458624 HGD458624:HGG458624 HPZ458624:HQC458624 HZV458624:HZY458624 IJR458624:IJU458624 ITN458624:ITQ458624 JDJ458624:JDM458624 JNF458624:JNI458624 JXB458624:JXE458624 KGX458624:KHA458624 KQT458624:KQW458624 LAP458624:LAS458624 LKL458624:LKO458624 LUH458624:LUK458624 MED458624:MEG458624 MNZ458624:MOC458624 MXV458624:MXY458624 NHR458624:NHU458624 NRN458624:NRQ458624 OBJ458624:OBM458624 OLF458624:OLI458624 OVB458624:OVE458624 PEX458624:PFA458624 POT458624:POW458624 PYP458624:PYS458624 QIL458624:QIO458624 QSH458624:QSK458624 RCD458624:RCG458624 RLZ458624:RMC458624 RVV458624:RVY458624 SFR458624:SFU458624 SPN458624:SPQ458624 SZJ458624:SZM458624 TJF458624:TJI458624 TTB458624:TTE458624 UCX458624:UDA458624 UMT458624:UMW458624 UWP458624:UWS458624 VGL458624:VGO458624 VQH458624:VQK458624 WAD458624:WAG458624 WJZ458624:WKC458624 WTV458624:WTY458624 HJ524160:HM524160 RF524160:RI524160 ABB524160:ABE524160 AKX524160:ALA524160 AUT524160:AUW524160 BEP524160:BES524160 BOL524160:BOO524160 BYH524160:BYK524160 CID524160:CIG524160 CRZ524160:CSC524160 DBV524160:DBY524160 DLR524160:DLU524160 DVN524160:DVQ524160 EFJ524160:EFM524160 EPF524160:EPI524160 EZB524160:EZE524160 FIX524160:FJA524160 FST524160:FSW524160 GCP524160:GCS524160 GML524160:GMO524160 GWH524160:GWK524160 HGD524160:HGG524160 HPZ524160:HQC524160 HZV524160:HZY524160 IJR524160:IJU524160 ITN524160:ITQ524160 JDJ524160:JDM524160 JNF524160:JNI524160 JXB524160:JXE524160 KGX524160:KHA524160 KQT524160:KQW524160 LAP524160:LAS524160 LKL524160:LKO524160 LUH524160:LUK524160 MED524160:MEG524160 MNZ524160:MOC524160 MXV524160:MXY524160 NHR524160:NHU524160 NRN524160:NRQ524160 OBJ524160:OBM524160 OLF524160:OLI524160 OVB524160:OVE524160 PEX524160:PFA524160 POT524160:POW524160 PYP524160:PYS524160 QIL524160:QIO524160 QSH524160:QSK524160 RCD524160:RCG524160 RLZ524160:RMC524160 RVV524160:RVY524160 SFR524160:SFU524160 SPN524160:SPQ524160 SZJ524160:SZM524160 TJF524160:TJI524160 TTB524160:TTE524160 UCX524160:UDA524160 UMT524160:UMW524160 UWP524160:UWS524160 VGL524160:VGO524160 VQH524160:VQK524160 WAD524160:WAG524160 WJZ524160:WKC524160 WTV524160:WTY524160 HJ589696:HM589696 RF589696:RI589696 ABB589696:ABE589696 AKX589696:ALA589696 AUT589696:AUW589696 BEP589696:BES589696 BOL589696:BOO589696 BYH589696:BYK589696 CID589696:CIG589696 CRZ589696:CSC589696 DBV589696:DBY589696 DLR589696:DLU589696 DVN589696:DVQ589696 EFJ589696:EFM589696 EPF589696:EPI589696 EZB589696:EZE589696 FIX589696:FJA589696 FST589696:FSW589696 GCP589696:GCS589696 GML589696:GMO589696 GWH589696:GWK589696 HGD589696:HGG589696 HPZ589696:HQC589696 HZV589696:HZY589696 IJR589696:IJU589696 ITN589696:ITQ589696 JDJ589696:JDM589696 JNF589696:JNI589696 JXB589696:JXE589696 KGX589696:KHA589696 KQT589696:KQW589696 LAP589696:LAS589696 LKL589696:LKO589696 LUH589696:LUK589696 MED589696:MEG589696 MNZ589696:MOC589696 MXV589696:MXY589696 NHR589696:NHU589696 NRN589696:NRQ589696 OBJ589696:OBM589696 OLF589696:OLI589696 OVB589696:OVE589696 PEX589696:PFA589696 POT589696:POW589696 PYP589696:PYS589696 QIL589696:QIO589696 QSH589696:QSK589696 RCD589696:RCG589696 RLZ589696:RMC589696 RVV589696:RVY589696 SFR589696:SFU589696 SPN589696:SPQ589696 SZJ589696:SZM589696 TJF589696:TJI589696 TTB589696:TTE589696 UCX589696:UDA589696 UMT589696:UMW589696 UWP589696:UWS589696 VGL589696:VGO589696 VQH589696:VQK589696 WAD589696:WAG589696 WJZ589696:WKC589696 WTV589696:WTY589696 HJ655232:HM655232 RF655232:RI655232 ABB655232:ABE655232 AKX655232:ALA655232 AUT655232:AUW655232 BEP655232:BES655232 BOL655232:BOO655232 BYH655232:BYK655232 CID655232:CIG655232 CRZ655232:CSC655232 DBV655232:DBY655232 DLR655232:DLU655232 DVN655232:DVQ655232 EFJ655232:EFM655232 EPF655232:EPI655232 EZB655232:EZE655232 FIX655232:FJA655232 FST655232:FSW655232 GCP655232:GCS655232 GML655232:GMO655232 GWH655232:GWK655232 HGD655232:HGG655232 HPZ655232:HQC655232 HZV655232:HZY655232 IJR655232:IJU655232 ITN655232:ITQ655232 JDJ655232:JDM655232 JNF655232:JNI655232 JXB655232:JXE655232 KGX655232:KHA655232 KQT655232:KQW655232 LAP655232:LAS655232 LKL655232:LKO655232 LUH655232:LUK655232 MED655232:MEG655232 MNZ655232:MOC655232 MXV655232:MXY655232 NHR655232:NHU655232 NRN655232:NRQ655232 OBJ655232:OBM655232 OLF655232:OLI655232 OVB655232:OVE655232 PEX655232:PFA655232 POT655232:POW655232 PYP655232:PYS655232 QIL655232:QIO655232 QSH655232:QSK655232 RCD655232:RCG655232 RLZ655232:RMC655232 RVV655232:RVY655232 SFR655232:SFU655232 SPN655232:SPQ655232 SZJ655232:SZM655232 TJF655232:TJI655232 TTB655232:TTE655232 UCX655232:UDA655232 UMT655232:UMW655232 UWP655232:UWS655232 VGL655232:VGO655232 VQH655232:VQK655232 WAD655232:WAG655232 WJZ655232:WKC655232 WTV655232:WTY655232 HJ720768:HM720768 RF720768:RI720768 ABB720768:ABE720768 AKX720768:ALA720768 AUT720768:AUW720768 BEP720768:BES720768 BOL720768:BOO720768 BYH720768:BYK720768 CID720768:CIG720768 CRZ720768:CSC720768 DBV720768:DBY720768 DLR720768:DLU720768 DVN720768:DVQ720768 EFJ720768:EFM720768 EPF720768:EPI720768 EZB720768:EZE720768 FIX720768:FJA720768 FST720768:FSW720768 GCP720768:GCS720768 GML720768:GMO720768 GWH720768:GWK720768 HGD720768:HGG720768 HPZ720768:HQC720768 HZV720768:HZY720768 IJR720768:IJU720768 ITN720768:ITQ720768 JDJ720768:JDM720768 JNF720768:JNI720768 JXB720768:JXE720768 KGX720768:KHA720768 KQT720768:KQW720768 LAP720768:LAS720768 LKL720768:LKO720768 LUH720768:LUK720768 MED720768:MEG720768 MNZ720768:MOC720768 MXV720768:MXY720768 NHR720768:NHU720768 NRN720768:NRQ720768 OBJ720768:OBM720768 OLF720768:OLI720768 OVB720768:OVE720768 PEX720768:PFA720768 POT720768:POW720768 PYP720768:PYS720768 QIL720768:QIO720768 QSH720768:QSK720768 RCD720768:RCG720768 RLZ720768:RMC720768 RVV720768:RVY720768 SFR720768:SFU720768 SPN720768:SPQ720768 SZJ720768:SZM720768 TJF720768:TJI720768 TTB720768:TTE720768 UCX720768:UDA720768 UMT720768:UMW720768 UWP720768:UWS720768 VGL720768:VGO720768 VQH720768:VQK720768 WAD720768:WAG720768 WJZ720768:WKC720768 WTV720768:WTY720768 HJ786304:HM786304 RF786304:RI786304 ABB786304:ABE786304 AKX786304:ALA786304 AUT786304:AUW786304 BEP786304:BES786304 BOL786304:BOO786304 BYH786304:BYK786304 CID786304:CIG786304 CRZ786304:CSC786304 DBV786304:DBY786304 DLR786304:DLU786304 DVN786304:DVQ786304 EFJ786304:EFM786304 EPF786304:EPI786304 EZB786304:EZE786304 FIX786304:FJA786304 FST786304:FSW786304 GCP786304:GCS786304 GML786304:GMO786304 GWH786304:GWK786304 HGD786304:HGG786304 HPZ786304:HQC786304 HZV786304:HZY786304 IJR786304:IJU786304 ITN786304:ITQ786304 JDJ786304:JDM786304 JNF786304:JNI786304 JXB786304:JXE786304 KGX786304:KHA786304 KQT786304:KQW786304 LAP786304:LAS786304 LKL786304:LKO786304 LUH786304:LUK786304 MED786304:MEG786304 MNZ786304:MOC786304 MXV786304:MXY786304 NHR786304:NHU786304 NRN786304:NRQ786304 OBJ786304:OBM786304 OLF786304:OLI786304 OVB786304:OVE786304 PEX786304:PFA786304 POT786304:POW786304 PYP786304:PYS786304 QIL786304:QIO786304 QSH786304:QSK786304 RCD786304:RCG786304 RLZ786304:RMC786304 RVV786304:RVY786304 SFR786304:SFU786304 SPN786304:SPQ786304 SZJ786304:SZM786304 TJF786304:TJI786304 TTB786304:TTE786304 UCX786304:UDA786304 UMT786304:UMW786304 UWP786304:UWS786304 VGL786304:VGO786304 VQH786304:VQK786304 WAD786304:WAG786304 WJZ786304:WKC786304 WTV786304:WTY786304 HJ851840:HM851840 RF851840:RI851840 ABB851840:ABE851840 AKX851840:ALA851840 AUT851840:AUW851840 BEP851840:BES851840 BOL851840:BOO851840 BYH851840:BYK851840 CID851840:CIG851840 CRZ851840:CSC851840 DBV851840:DBY851840 DLR851840:DLU851840 DVN851840:DVQ851840 EFJ851840:EFM851840 EPF851840:EPI851840 EZB851840:EZE851840 FIX851840:FJA851840 FST851840:FSW851840 GCP851840:GCS851840 GML851840:GMO851840 GWH851840:GWK851840 HGD851840:HGG851840 HPZ851840:HQC851840 HZV851840:HZY851840 IJR851840:IJU851840 ITN851840:ITQ851840 JDJ851840:JDM851840 JNF851840:JNI851840 JXB851840:JXE851840 KGX851840:KHA851840 KQT851840:KQW851840 LAP851840:LAS851840 LKL851840:LKO851840 LUH851840:LUK851840 MED851840:MEG851840 MNZ851840:MOC851840 MXV851840:MXY851840 NHR851840:NHU851840 NRN851840:NRQ851840 OBJ851840:OBM851840 OLF851840:OLI851840 OVB851840:OVE851840 PEX851840:PFA851840 POT851840:POW851840 PYP851840:PYS851840 QIL851840:QIO851840 QSH851840:QSK851840 RCD851840:RCG851840 RLZ851840:RMC851840 RVV851840:RVY851840 SFR851840:SFU851840 SPN851840:SPQ851840 SZJ851840:SZM851840 TJF851840:TJI851840 TTB851840:TTE851840 UCX851840:UDA851840 UMT851840:UMW851840 UWP851840:UWS851840 VGL851840:VGO851840 VQH851840:VQK851840 WAD851840:WAG851840 WJZ851840:WKC851840 WTV851840:WTY851840 HJ917376:HM917376 RF917376:RI917376 ABB917376:ABE917376 AKX917376:ALA917376 AUT917376:AUW917376 BEP917376:BES917376 BOL917376:BOO917376 BYH917376:BYK917376 CID917376:CIG917376 CRZ917376:CSC917376 DBV917376:DBY917376 DLR917376:DLU917376 DVN917376:DVQ917376 EFJ917376:EFM917376 EPF917376:EPI917376 EZB917376:EZE917376 FIX917376:FJA917376 FST917376:FSW917376 GCP917376:GCS917376 GML917376:GMO917376 GWH917376:GWK917376 HGD917376:HGG917376 HPZ917376:HQC917376 HZV917376:HZY917376 IJR917376:IJU917376 ITN917376:ITQ917376 JDJ917376:JDM917376 JNF917376:JNI917376 JXB917376:JXE917376 KGX917376:KHA917376 KQT917376:KQW917376 LAP917376:LAS917376 LKL917376:LKO917376 LUH917376:LUK917376 MED917376:MEG917376 MNZ917376:MOC917376 MXV917376:MXY917376 NHR917376:NHU917376 NRN917376:NRQ917376 OBJ917376:OBM917376 OLF917376:OLI917376 OVB917376:OVE917376 PEX917376:PFA917376 POT917376:POW917376 PYP917376:PYS917376 QIL917376:QIO917376 QSH917376:QSK917376 RCD917376:RCG917376 RLZ917376:RMC917376 RVV917376:RVY917376 SFR917376:SFU917376 SPN917376:SPQ917376 SZJ917376:SZM917376 TJF917376:TJI917376 TTB917376:TTE917376 UCX917376:UDA917376 UMT917376:UMW917376 UWP917376:UWS917376 VGL917376:VGO917376 VQH917376:VQK917376 WAD917376:WAG917376 WJZ917376:WKC917376 WTV917376:WTY917376 HJ982912:HM982912 RF982912:RI982912 ABB982912:ABE982912 AKX982912:ALA982912 AUT982912:AUW982912 BEP982912:BES982912 BOL982912:BOO982912 BYH982912:BYK982912 CID982912:CIG982912 CRZ982912:CSC982912 DBV982912:DBY982912 DLR982912:DLU982912 DVN982912:DVQ982912 EFJ982912:EFM982912 EPF982912:EPI982912 EZB982912:EZE982912 FIX982912:FJA982912 FST982912:FSW982912 GCP982912:GCS982912 GML982912:GMO982912 GWH982912:GWK982912 HGD982912:HGG982912 HPZ982912:HQC982912 HZV982912:HZY982912 IJR982912:IJU982912 ITN982912:ITQ982912 JDJ982912:JDM982912 JNF982912:JNI982912 JXB982912:JXE982912 KGX982912:KHA982912 KQT982912:KQW982912 LAP982912:LAS982912 LKL982912:LKO982912 LUH982912:LUK982912 MED982912:MEG982912 MNZ982912:MOC982912 MXV982912:MXY982912 NHR982912:NHU982912 NRN982912:NRQ982912 OBJ982912:OBM982912 OLF982912:OLI982912 OVB982912:OVE982912 PEX982912:PFA982912 POT982912:POW982912 PYP982912:PYS982912 QIL982912:QIO982912 QSH982912:QSK982912 RCD982912:RCG982912 RLZ982912:RMC982912 RVV982912:RVY982912 SFR982912:SFU982912 SPN982912:SPQ982912 SZJ982912:SZM982912 TJF982912:TJI982912 TTB982912:TTE982912 UCX982912:UDA982912 UMT982912:UMW982912 UWP982912:UWS982912 VGL982912:VGO982912 VQH982912:VQK982912 WAD982912:WAG982912 WJZ982912:WKC982912 WTV982912:WTY982912 B982895:C982895 HI982895 RE982895 ABA982895 AKW982895 AUS982895 BEO982895 BOK982895 BYG982895 CIC982895 CRY982895 DBU982895 DLQ982895 DVM982895 EFI982895 EPE982895 EZA982895 FIW982895 FSS982895 GCO982895 GMK982895 GWG982895 HGC982895 HPY982895 HZU982895 IJQ982895 ITM982895 JDI982895 JNE982895 JXA982895 KGW982895 KQS982895 LAO982895 LKK982895 LUG982895 MEC982895 MNY982895 MXU982895 NHQ982895 NRM982895 OBI982895 OLE982895 OVA982895 PEW982895 POS982895 PYO982895 QIK982895 QSG982895 RCC982895 RLY982895 RVU982895 SFQ982895 SPM982895 SZI982895 TJE982895 TTA982895 UCW982895 UMS982895 UWO982895 VGK982895 VQG982895 WAC982895 WJY982895 WTU982895 B65391:C65391 HI65391 RE65391 ABA65391 AKW65391 AUS65391 BEO65391 BOK65391 BYG65391 CIC65391 CRY65391 DBU65391 DLQ65391 DVM65391 EFI65391 EPE65391 EZA65391 FIW65391 FSS65391 GCO65391 GMK65391 GWG65391 HGC65391 HPY65391 HZU65391 IJQ65391 ITM65391 JDI65391 JNE65391 JXA65391 KGW65391 KQS65391 LAO65391 LKK65391 LUG65391 MEC65391 MNY65391 MXU65391 NHQ65391 NRM65391 OBI65391 OLE65391 OVA65391 PEW65391 POS65391 PYO65391 QIK65391 QSG65391 RCC65391 RLY65391 RVU65391 SFQ65391 SPM65391 SZI65391 TJE65391 TTA65391 UCW65391 UMS65391 UWO65391 VGK65391 VQG65391 WAC65391 WJY65391 WTU65391 B130927:C130927 HI130927 RE130927 ABA130927 AKW130927 AUS130927 BEO130927 BOK130927 BYG130927 CIC130927 CRY130927 DBU130927 DLQ130927 DVM130927 EFI130927 EPE130927 EZA130927 FIW130927 FSS130927 GCO130927 GMK130927 GWG130927 HGC130927 HPY130927 HZU130927 IJQ130927 ITM130927 JDI130927 JNE130927 JXA130927 KGW130927 KQS130927 LAO130927 LKK130927 LUG130927 MEC130927 MNY130927 MXU130927 NHQ130927 NRM130927 OBI130927 OLE130927 OVA130927 PEW130927 POS130927 PYO130927 QIK130927 QSG130927 RCC130927 RLY130927 RVU130927 SFQ130927 SPM130927 SZI130927 TJE130927 TTA130927 UCW130927 UMS130927 UWO130927 VGK130927 VQG130927 WAC130927 WJY130927 WTU130927 B196463:C196463 HI196463 RE196463 ABA196463 AKW196463 AUS196463 BEO196463 BOK196463 BYG196463 CIC196463 CRY196463 DBU196463 DLQ196463 DVM196463 EFI196463 EPE196463 EZA196463 FIW196463 FSS196463 GCO196463 GMK196463 GWG196463 HGC196463 HPY196463 HZU196463 IJQ196463 ITM196463 JDI196463 JNE196463 JXA196463 KGW196463 KQS196463 LAO196463 LKK196463 LUG196463 MEC196463 MNY196463 MXU196463 NHQ196463 NRM196463 OBI196463 OLE196463 OVA196463 PEW196463 POS196463 PYO196463 QIK196463 QSG196463 RCC196463 RLY196463 RVU196463 SFQ196463 SPM196463 SZI196463 TJE196463 TTA196463 UCW196463 UMS196463 UWO196463 VGK196463 VQG196463 WAC196463 WJY196463 WTU196463 B261999:C261999 HI261999 RE261999 ABA261999 AKW261999 AUS261999 BEO261999 BOK261999 BYG261999 CIC261999 CRY261999 DBU261999 DLQ261999 DVM261999 EFI261999 EPE261999 EZA261999 FIW261999 FSS261999 GCO261999 GMK261999 GWG261999 HGC261999 HPY261999 HZU261999 IJQ261999 ITM261999 JDI261999 JNE261999 JXA261999 KGW261999 KQS261999 LAO261999 LKK261999 LUG261999 MEC261999 MNY261999 MXU261999 NHQ261999 NRM261999 OBI261999 OLE261999 OVA261999 PEW261999 POS261999 PYO261999 QIK261999 QSG261999 RCC261999 RLY261999 RVU261999 SFQ261999 SPM261999 SZI261999 TJE261999 TTA261999 UCW261999 UMS261999 UWO261999 VGK261999 VQG261999 WAC261999 WJY261999 WTU261999 B327535:C327535 HI327535 RE327535 ABA327535 AKW327535 AUS327535 BEO327535 BOK327535 BYG327535 CIC327535 CRY327535 DBU327535 DLQ327535 DVM327535 EFI327535 EPE327535 EZA327535 FIW327535 FSS327535 GCO327535 GMK327535 GWG327535 HGC327535 HPY327535 HZU327535 IJQ327535 ITM327535 JDI327535 JNE327535 JXA327535 KGW327535 KQS327535 LAO327535 LKK327535 LUG327535 MEC327535 MNY327535 MXU327535 NHQ327535 NRM327535 OBI327535 OLE327535 OVA327535 PEW327535 POS327535 PYO327535 QIK327535 QSG327535 RCC327535 RLY327535 RVU327535 SFQ327535 SPM327535 SZI327535 TJE327535 TTA327535 UCW327535 UMS327535 UWO327535 VGK327535 VQG327535 WAC327535 WJY327535 WTU327535 B393071:C393071 HI393071 RE393071 ABA393071 AKW393071 AUS393071 BEO393071 BOK393071 BYG393071 CIC393071 CRY393071 DBU393071 DLQ393071 DVM393071 EFI393071 EPE393071 EZA393071 FIW393071 FSS393071 GCO393071 GMK393071 GWG393071 HGC393071 HPY393071 HZU393071 IJQ393071 ITM393071 JDI393071 JNE393071 JXA393071 KGW393071 KQS393071 LAO393071 LKK393071 LUG393071 MEC393071 MNY393071 MXU393071 NHQ393071 NRM393071 OBI393071 OLE393071 OVA393071 PEW393071 POS393071 PYO393071 QIK393071 QSG393071 RCC393071 RLY393071 RVU393071 SFQ393071 SPM393071 SZI393071 TJE393071 TTA393071 UCW393071 UMS393071 UWO393071 VGK393071 VQG393071 WAC393071 WJY393071 WTU393071 B458607:C458607 HI458607 RE458607 ABA458607 AKW458607 AUS458607 BEO458607 BOK458607 BYG458607 CIC458607 CRY458607 DBU458607 DLQ458607 DVM458607 EFI458607 EPE458607 EZA458607 FIW458607 FSS458607 GCO458607 GMK458607 GWG458607 HGC458607 HPY458607 HZU458607 IJQ458607 ITM458607 JDI458607 JNE458607 JXA458607 KGW458607 KQS458607 LAO458607 LKK458607 LUG458607 MEC458607 MNY458607 MXU458607 NHQ458607 NRM458607 OBI458607 OLE458607 OVA458607 PEW458607 POS458607 PYO458607 QIK458607 QSG458607 RCC458607 RLY458607 RVU458607 SFQ458607 SPM458607 SZI458607 TJE458607 TTA458607 UCW458607 UMS458607 UWO458607 VGK458607 VQG458607 WAC458607 WJY458607 WTU458607 B524143:C524143 HI524143 RE524143 ABA524143 AKW524143 AUS524143 BEO524143 BOK524143 BYG524143 CIC524143 CRY524143 DBU524143 DLQ524143 DVM524143 EFI524143 EPE524143 EZA524143 FIW524143 FSS524143 GCO524143 GMK524143 GWG524143 HGC524143 HPY524143 HZU524143 IJQ524143 ITM524143 JDI524143 JNE524143 JXA524143 KGW524143 KQS524143 LAO524143 LKK524143 LUG524143 MEC524143 MNY524143 MXU524143 NHQ524143 NRM524143 OBI524143 OLE524143 OVA524143 PEW524143 POS524143 PYO524143 QIK524143 QSG524143 RCC524143 RLY524143 RVU524143 SFQ524143 SPM524143 SZI524143 TJE524143 TTA524143 UCW524143 UMS524143 UWO524143 VGK524143 VQG524143 WAC524143 WJY524143 WTU524143 B589679:C589679 HI589679 RE589679 ABA589679 AKW589679 AUS589679 BEO589679 BOK589679 BYG589679 CIC589679 CRY589679 DBU589679 DLQ589679 DVM589679 EFI589679 EPE589679 EZA589679 FIW589679 FSS589679 GCO589679 GMK589679 GWG589679 HGC589679 HPY589679 HZU589679 IJQ589679 ITM589679 JDI589679 JNE589679 JXA589679 KGW589679 KQS589679 LAO589679 LKK589679 LUG589679 MEC589679 MNY589679 MXU589679 NHQ589679 NRM589679 OBI589679 OLE589679 OVA589679 PEW589679 POS589679 PYO589679 QIK589679 QSG589679 RCC589679 RLY589679 RVU589679 SFQ589679 SPM589679 SZI589679 TJE589679 TTA589679 UCW589679 UMS589679 UWO589679 VGK589679 VQG589679 WAC589679 WJY589679 WTU589679 B655215:C655215 HI655215 RE655215 ABA655215 AKW655215 AUS655215 BEO655215 BOK655215 BYG655215 CIC655215 CRY655215 DBU655215 DLQ655215 DVM655215 EFI655215 EPE655215 EZA655215 FIW655215 FSS655215 GCO655215 GMK655215 GWG655215 HGC655215 HPY655215 HZU655215 IJQ655215 ITM655215 JDI655215 JNE655215 JXA655215 KGW655215 KQS655215 LAO655215 LKK655215 LUG655215 MEC655215 MNY655215 MXU655215 NHQ655215 NRM655215 OBI655215 OLE655215 OVA655215 PEW655215 POS655215 PYO655215 QIK655215 QSG655215 RCC655215 RLY655215 RVU655215 SFQ655215 SPM655215 SZI655215 TJE655215 TTA655215 UCW655215 UMS655215 UWO655215 VGK655215 VQG655215 WAC655215 WJY655215 WTU655215 B720751:C720751 HI720751 RE720751 ABA720751 AKW720751 AUS720751 BEO720751 BOK720751 BYG720751 CIC720751 CRY720751 DBU720751 DLQ720751 DVM720751 EFI720751 EPE720751 EZA720751 FIW720751 FSS720751 GCO720751 GMK720751 GWG720751 HGC720751 HPY720751 HZU720751 IJQ720751 ITM720751 JDI720751 JNE720751 JXA720751 KGW720751 KQS720751 LAO720751 LKK720751 LUG720751 MEC720751 MNY720751 MXU720751 NHQ720751 NRM720751 OBI720751 OLE720751 OVA720751 PEW720751 POS720751 PYO720751 QIK720751 QSG720751 RCC720751 RLY720751 RVU720751 SFQ720751 SPM720751 SZI720751 TJE720751 TTA720751 UCW720751 UMS720751 UWO720751 VGK720751 VQG720751 WAC720751 WJY720751 WTU720751 B786287:C786287 HI786287 RE786287 ABA786287 AKW786287 AUS786287 BEO786287 BOK786287 BYG786287 CIC786287 CRY786287 DBU786287 DLQ786287 DVM786287 EFI786287 EPE786287 EZA786287 FIW786287 FSS786287 GCO786287 GMK786287 GWG786287 HGC786287 HPY786287 HZU786287 IJQ786287 ITM786287 JDI786287 JNE786287 JXA786287 KGW786287 KQS786287 LAO786287 LKK786287 LUG786287 MEC786287 MNY786287 MXU786287 NHQ786287 NRM786287 OBI786287 OLE786287 OVA786287 PEW786287 POS786287 PYO786287 QIK786287 QSG786287 RCC786287 RLY786287 RVU786287 SFQ786287 SPM786287 SZI786287 TJE786287 TTA786287 UCW786287 UMS786287 UWO786287 VGK786287 VQG786287 WAC786287 WJY786287 WTU786287 B851823:C851823 HI851823 RE851823 ABA851823 AKW851823 AUS851823 BEO851823 BOK851823 BYG851823 CIC851823 CRY851823 DBU851823 DLQ851823 DVM851823 EFI851823 EPE851823 EZA851823 FIW851823 FSS851823 GCO851823 GMK851823 GWG851823 HGC851823 HPY851823 HZU851823 IJQ851823 ITM851823 JDI851823 JNE851823 JXA851823 KGW851823 KQS851823 LAO851823 LKK851823 LUG851823 MEC851823 MNY851823 MXU851823 NHQ851823 NRM851823 OBI851823 OLE851823 OVA851823 PEW851823 POS851823 PYO851823 QIK851823 QSG851823 RCC851823 RLY851823 RVU851823 SFQ851823 SPM851823 SZI851823 TJE851823 TTA851823 UCW851823 UMS851823 UWO851823 VGK851823 VQG851823 WAC851823 WJY851823 WTU851823 B917359:C917359 HI917359 RE917359 ABA917359 AKW917359 AUS917359 BEO917359 BOK917359 BYG917359 CIC917359 CRY917359 DBU917359 DLQ917359 DVM917359 EFI917359 EPE917359 EZA917359 FIW917359 FSS917359 GCO917359 GMK917359 GWG917359 HGC917359 HPY917359 HZU917359 IJQ917359 ITM917359 JDI917359 JNE917359 JXA917359 KGW917359 KQS917359 LAO917359 LKK917359 LUG917359 MEC917359 MNY917359 MXU917359 NHQ917359 NRM917359 OBI917359 OLE917359 OVA917359 PEW917359 POS917359 PYO917359 QIK917359 QSG917359 RCC917359 RLY917359 RVU917359 SFQ917359 SPM917359 SZI917359 TJE917359 TTA917359 UCW917359 UMS917359 UWO917359 VGK917359 VQG917359 WAC917359 WJY917359 WTU917359 D982912:E982912 D65408:E65408 D130944:E130944 D196480:E196480 D262016:E262016 D327552:E327552 D393088:E393088 D458624:E458624 D524160:E524160 D589696:E589696 D655232:E655232 D720768:E720768 D786304:E786304 D851840:E851840 D917376:E917376"/>
    <dataValidation allowBlank="1" showInputMessage="1" showErrorMessage="1" prompt="Produit/Service #3_x000a_" sqref="HJ65407:HM65407 RF65407:RI65407 ABB65407:ABE65407 AKX65407:ALA65407 AUT65407:AUW65407 BEP65407:BES65407 BOL65407:BOO65407 BYH65407:BYK65407 CID65407:CIG65407 CRZ65407:CSC65407 DBV65407:DBY65407 DLR65407:DLU65407 DVN65407:DVQ65407 EFJ65407:EFM65407 EPF65407:EPI65407 EZB65407:EZE65407 FIX65407:FJA65407 FST65407:FSW65407 GCP65407:GCS65407 GML65407:GMO65407 GWH65407:GWK65407 HGD65407:HGG65407 HPZ65407:HQC65407 HZV65407:HZY65407 IJR65407:IJU65407 ITN65407:ITQ65407 JDJ65407:JDM65407 JNF65407:JNI65407 JXB65407:JXE65407 KGX65407:KHA65407 KQT65407:KQW65407 LAP65407:LAS65407 LKL65407:LKO65407 LUH65407:LUK65407 MED65407:MEG65407 MNZ65407:MOC65407 MXV65407:MXY65407 NHR65407:NHU65407 NRN65407:NRQ65407 OBJ65407:OBM65407 OLF65407:OLI65407 OVB65407:OVE65407 PEX65407:PFA65407 POT65407:POW65407 PYP65407:PYS65407 QIL65407:QIO65407 QSH65407:QSK65407 RCD65407:RCG65407 RLZ65407:RMC65407 RVV65407:RVY65407 SFR65407:SFU65407 SPN65407:SPQ65407 SZJ65407:SZM65407 TJF65407:TJI65407 TTB65407:TTE65407 UCX65407:UDA65407 UMT65407:UMW65407 UWP65407:UWS65407 VGL65407:VGO65407 VQH65407:VQK65407 WAD65407:WAG65407 WJZ65407:WKC65407 WTV65407:WTY65407 HJ130943:HM130943 RF130943:RI130943 ABB130943:ABE130943 AKX130943:ALA130943 AUT130943:AUW130943 BEP130943:BES130943 BOL130943:BOO130943 BYH130943:BYK130943 CID130943:CIG130943 CRZ130943:CSC130943 DBV130943:DBY130943 DLR130943:DLU130943 DVN130943:DVQ130943 EFJ130943:EFM130943 EPF130943:EPI130943 EZB130943:EZE130943 FIX130943:FJA130943 FST130943:FSW130943 GCP130943:GCS130943 GML130943:GMO130943 GWH130943:GWK130943 HGD130943:HGG130943 HPZ130943:HQC130943 HZV130943:HZY130943 IJR130943:IJU130943 ITN130943:ITQ130943 JDJ130943:JDM130943 JNF130943:JNI130943 JXB130943:JXE130943 KGX130943:KHA130943 KQT130943:KQW130943 LAP130943:LAS130943 LKL130943:LKO130943 LUH130943:LUK130943 MED130943:MEG130943 MNZ130943:MOC130943 MXV130943:MXY130943 NHR130943:NHU130943 NRN130943:NRQ130943 OBJ130943:OBM130943 OLF130943:OLI130943 OVB130943:OVE130943 PEX130943:PFA130943 POT130943:POW130943 PYP130943:PYS130943 QIL130943:QIO130943 QSH130943:QSK130943 RCD130943:RCG130943 RLZ130943:RMC130943 RVV130943:RVY130943 SFR130943:SFU130943 SPN130943:SPQ130943 SZJ130943:SZM130943 TJF130943:TJI130943 TTB130943:TTE130943 UCX130943:UDA130943 UMT130943:UMW130943 UWP130943:UWS130943 VGL130943:VGO130943 VQH130943:VQK130943 WAD130943:WAG130943 WJZ130943:WKC130943 WTV130943:WTY130943 HJ196479:HM196479 RF196479:RI196479 ABB196479:ABE196479 AKX196479:ALA196479 AUT196479:AUW196479 BEP196479:BES196479 BOL196479:BOO196479 BYH196479:BYK196479 CID196479:CIG196479 CRZ196479:CSC196479 DBV196479:DBY196479 DLR196479:DLU196479 DVN196479:DVQ196479 EFJ196479:EFM196479 EPF196479:EPI196479 EZB196479:EZE196479 FIX196479:FJA196479 FST196479:FSW196479 GCP196479:GCS196479 GML196479:GMO196479 GWH196479:GWK196479 HGD196479:HGG196479 HPZ196479:HQC196479 HZV196479:HZY196479 IJR196479:IJU196479 ITN196479:ITQ196479 JDJ196479:JDM196479 JNF196479:JNI196479 JXB196479:JXE196479 KGX196479:KHA196479 KQT196479:KQW196479 LAP196479:LAS196479 LKL196479:LKO196479 LUH196479:LUK196479 MED196479:MEG196479 MNZ196479:MOC196479 MXV196479:MXY196479 NHR196479:NHU196479 NRN196479:NRQ196479 OBJ196479:OBM196479 OLF196479:OLI196479 OVB196479:OVE196479 PEX196479:PFA196479 POT196479:POW196479 PYP196479:PYS196479 QIL196479:QIO196479 QSH196479:QSK196479 RCD196479:RCG196479 RLZ196479:RMC196479 RVV196479:RVY196479 SFR196479:SFU196479 SPN196479:SPQ196479 SZJ196479:SZM196479 TJF196479:TJI196479 TTB196479:TTE196479 UCX196479:UDA196479 UMT196479:UMW196479 UWP196479:UWS196479 VGL196479:VGO196479 VQH196479:VQK196479 WAD196479:WAG196479 WJZ196479:WKC196479 WTV196479:WTY196479 HJ262015:HM262015 RF262015:RI262015 ABB262015:ABE262015 AKX262015:ALA262015 AUT262015:AUW262015 BEP262015:BES262015 BOL262015:BOO262015 BYH262015:BYK262015 CID262015:CIG262015 CRZ262015:CSC262015 DBV262015:DBY262015 DLR262015:DLU262015 DVN262015:DVQ262015 EFJ262015:EFM262015 EPF262015:EPI262015 EZB262015:EZE262015 FIX262015:FJA262015 FST262015:FSW262015 GCP262015:GCS262015 GML262015:GMO262015 GWH262015:GWK262015 HGD262015:HGG262015 HPZ262015:HQC262015 HZV262015:HZY262015 IJR262015:IJU262015 ITN262015:ITQ262015 JDJ262015:JDM262015 JNF262015:JNI262015 JXB262015:JXE262015 KGX262015:KHA262015 KQT262015:KQW262015 LAP262015:LAS262015 LKL262015:LKO262015 LUH262015:LUK262015 MED262015:MEG262015 MNZ262015:MOC262015 MXV262015:MXY262015 NHR262015:NHU262015 NRN262015:NRQ262015 OBJ262015:OBM262015 OLF262015:OLI262015 OVB262015:OVE262015 PEX262015:PFA262015 POT262015:POW262015 PYP262015:PYS262015 QIL262015:QIO262015 QSH262015:QSK262015 RCD262015:RCG262015 RLZ262015:RMC262015 RVV262015:RVY262015 SFR262015:SFU262015 SPN262015:SPQ262015 SZJ262015:SZM262015 TJF262015:TJI262015 TTB262015:TTE262015 UCX262015:UDA262015 UMT262015:UMW262015 UWP262015:UWS262015 VGL262015:VGO262015 VQH262015:VQK262015 WAD262015:WAG262015 WJZ262015:WKC262015 WTV262015:WTY262015 HJ327551:HM327551 RF327551:RI327551 ABB327551:ABE327551 AKX327551:ALA327551 AUT327551:AUW327551 BEP327551:BES327551 BOL327551:BOO327551 BYH327551:BYK327551 CID327551:CIG327551 CRZ327551:CSC327551 DBV327551:DBY327551 DLR327551:DLU327551 DVN327551:DVQ327551 EFJ327551:EFM327551 EPF327551:EPI327551 EZB327551:EZE327551 FIX327551:FJA327551 FST327551:FSW327551 GCP327551:GCS327551 GML327551:GMO327551 GWH327551:GWK327551 HGD327551:HGG327551 HPZ327551:HQC327551 HZV327551:HZY327551 IJR327551:IJU327551 ITN327551:ITQ327551 JDJ327551:JDM327551 JNF327551:JNI327551 JXB327551:JXE327551 KGX327551:KHA327551 KQT327551:KQW327551 LAP327551:LAS327551 LKL327551:LKO327551 LUH327551:LUK327551 MED327551:MEG327551 MNZ327551:MOC327551 MXV327551:MXY327551 NHR327551:NHU327551 NRN327551:NRQ327551 OBJ327551:OBM327551 OLF327551:OLI327551 OVB327551:OVE327551 PEX327551:PFA327551 POT327551:POW327551 PYP327551:PYS327551 QIL327551:QIO327551 QSH327551:QSK327551 RCD327551:RCG327551 RLZ327551:RMC327551 RVV327551:RVY327551 SFR327551:SFU327551 SPN327551:SPQ327551 SZJ327551:SZM327551 TJF327551:TJI327551 TTB327551:TTE327551 UCX327551:UDA327551 UMT327551:UMW327551 UWP327551:UWS327551 VGL327551:VGO327551 VQH327551:VQK327551 WAD327551:WAG327551 WJZ327551:WKC327551 WTV327551:WTY327551 HJ393087:HM393087 RF393087:RI393087 ABB393087:ABE393087 AKX393087:ALA393087 AUT393087:AUW393087 BEP393087:BES393087 BOL393087:BOO393087 BYH393087:BYK393087 CID393087:CIG393087 CRZ393087:CSC393087 DBV393087:DBY393087 DLR393087:DLU393087 DVN393087:DVQ393087 EFJ393087:EFM393087 EPF393087:EPI393087 EZB393087:EZE393087 FIX393087:FJA393087 FST393087:FSW393087 GCP393087:GCS393087 GML393087:GMO393087 GWH393087:GWK393087 HGD393087:HGG393087 HPZ393087:HQC393087 HZV393087:HZY393087 IJR393087:IJU393087 ITN393087:ITQ393087 JDJ393087:JDM393087 JNF393087:JNI393087 JXB393087:JXE393087 KGX393087:KHA393087 KQT393087:KQW393087 LAP393087:LAS393087 LKL393087:LKO393087 LUH393087:LUK393087 MED393087:MEG393087 MNZ393087:MOC393087 MXV393087:MXY393087 NHR393087:NHU393087 NRN393087:NRQ393087 OBJ393087:OBM393087 OLF393087:OLI393087 OVB393087:OVE393087 PEX393087:PFA393087 POT393087:POW393087 PYP393087:PYS393087 QIL393087:QIO393087 QSH393087:QSK393087 RCD393087:RCG393087 RLZ393087:RMC393087 RVV393087:RVY393087 SFR393087:SFU393087 SPN393087:SPQ393087 SZJ393087:SZM393087 TJF393087:TJI393087 TTB393087:TTE393087 UCX393087:UDA393087 UMT393087:UMW393087 UWP393087:UWS393087 VGL393087:VGO393087 VQH393087:VQK393087 WAD393087:WAG393087 WJZ393087:WKC393087 WTV393087:WTY393087 HJ458623:HM458623 RF458623:RI458623 ABB458623:ABE458623 AKX458623:ALA458623 AUT458623:AUW458623 BEP458623:BES458623 BOL458623:BOO458623 BYH458623:BYK458623 CID458623:CIG458623 CRZ458623:CSC458623 DBV458623:DBY458623 DLR458623:DLU458623 DVN458623:DVQ458623 EFJ458623:EFM458623 EPF458623:EPI458623 EZB458623:EZE458623 FIX458623:FJA458623 FST458623:FSW458623 GCP458623:GCS458623 GML458623:GMO458623 GWH458623:GWK458623 HGD458623:HGG458623 HPZ458623:HQC458623 HZV458623:HZY458623 IJR458623:IJU458623 ITN458623:ITQ458623 JDJ458623:JDM458623 JNF458623:JNI458623 JXB458623:JXE458623 KGX458623:KHA458623 KQT458623:KQW458623 LAP458623:LAS458623 LKL458623:LKO458623 LUH458623:LUK458623 MED458623:MEG458623 MNZ458623:MOC458623 MXV458623:MXY458623 NHR458623:NHU458623 NRN458623:NRQ458623 OBJ458623:OBM458623 OLF458623:OLI458623 OVB458623:OVE458623 PEX458623:PFA458623 POT458623:POW458623 PYP458623:PYS458623 QIL458623:QIO458623 QSH458623:QSK458623 RCD458623:RCG458623 RLZ458623:RMC458623 RVV458623:RVY458623 SFR458623:SFU458623 SPN458623:SPQ458623 SZJ458623:SZM458623 TJF458623:TJI458623 TTB458623:TTE458623 UCX458623:UDA458623 UMT458623:UMW458623 UWP458623:UWS458623 VGL458623:VGO458623 VQH458623:VQK458623 WAD458623:WAG458623 WJZ458623:WKC458623 WTV458623:WTY458623 HJ524159:HM524159 RF524159:RI524159 ABB524159:ABE524159 AKX524159:ALA524159 AUT524159:AUW524159 BEP524159:BES524159 BOL524159:BOO524159 BYH524159:BYK524159 CID524159:CIG524159 CRZ524159:CSC524159 DBV524159:DBY524159 DLR524159:DLU524159 DVN524159:DVQ524159 EFJ524159:EFM524159 EPF524159:EPI524159 EZB524159:EZE524159 FIX524159:FJA524159 FST524159:FSW524159 GCP524159:GCS524159 GML524159:GMO524159 GWH524159:GWK524159 HGD524159:HGG524159 HPZ524159:HQC524159 HZV524159:HZY524159 IJR524159:IJU524159 ITN524159:ITQ524159 JDJ524159:JDM524159 JNF524159:JNI524159 JXB524159:JXE524159 KGX524159:KHA524159 KQT524159:KQW524159 LAP524159:LAS524159 LKL524159:LKO524159 LUH524159:LUK524159 MED524159:MEG524159 MNZ524159:MOC524159 MXV524159:MXY524159 NHR524159:NHU524159 NRN524159:NRQ524159 OBJ524159:OBM524159 OLF524159:OLI524159 OVB524159:OVE524159 PEX524159:PFA524159 POT524159:POW524159 PYP524159:PYS524159 QIL524159:QIO524159 QSH524159:QSK524159 RCD524159:RCG524159 RLZ524159:RMC524159 RVV524159:RVY524159 SFR524159:SFU524159 SPN524159:SPQ524159 SZJ524159:SZM524159 TJF524159:TJI524159 TTB524159:TTE524159 UCX524159:UDA524159 UMT524159:UMW524159 UWP524159:UWS524159 VGL524159:VGO524159 VQH524159:VQK524159 WAD524159:WAG524159 WJZ524159:WKC524159 WTV524159:WTY524159 HJ589695:HM589695 RF589695:RI589695 ABB589695:ABE589695 AKX589695:ALA589695 AUT589695:AUW589695 BEP589695:BES589695 BOL589695:BOO589695 BYH589695:BYK589695 CID589695:CIG589695 CRZ589695:CSC589695 DBV589695:DBY589695 DLR589695:DLU589695 DVN589695:DVQ589695 EFJ589695:EFM589695 EPF589695:EPI589695 EZB589695:EZE589695 FIX589695:FJA589695 FST589695:FSW589695 GCP589695:GCS589695 GML589695:GMO589695 GWH589695:GWK589695 HGD589695:HGG589695 HPZ589695:HQC589695 HZV589695:HZY589695 IJR589695:IJU589695 ITN589695:ITQ589695 JDJ589695:JDM589695 JNF589695:JNI589695 JXB589695:JXE589695 KGX589695:KHA589695 KQT589695:KQW589695 LAP589695:LAS589695 LKL589695:LKO589695 LUH589695:LUK589695 MED589695:MEG589695 MNZ589695:MOC589695 MXV589695:MXY589695 NHR589695:NHU589695 NRN589695:NRQ589695 OBJ589695:OBM589695 OLF589695:OLI589695 OVB589695:OVE589695 PEX589695:PFA589695 POT589695:POW589695 PYP589695:PYS589695 QIL589695:QIO589695 QSH589695:QSK589695 RCD589695:RCG589695 RLZ589695:RMC589695 RVV589695:RVY589695 SFR589695:SFU589695 SPN589695:SPQ589695 SZJ589695:SZM589695 TJF589695:TJI589695 TTB589695:TTE589695 UCX589695:UDA589695 UMT589695:UMW589695 UWP589695:UWS589695 VGL589695:VGO589695 VQH589695:VQK589695 WAD589695:WAG589695 WJZ589695:WKC589695 WTV589695:WTY589695 HJ655231:HM655231 RF655231:RI655231 ABB655231:ABE655231 AKX655231:ALA655231 AUT655231:AUW655231 BEP655231:BES655231 BOL655231:BOO655231 BYH655231:BYK655231 CID655231:CIG655231 CRZ655231:CSC655231 DBV655231:DBY655231 DLR655231:DLU655231 DVN655231:DVQ655231 EFJ655231:EFM655231 EPF655231:EPI655231 EZB655231:EZE655231 FIX655231:FJA655231 FST655231:FSW655231 GCP655231:GCS655231 GML655231:GMO655231 GWH655231:GWK655231 HGD655231:HGG655231 HPZ655231:HQC655231 HZV655231:HZY655231 IJR655231:IJU655231 ITN655231:ITQ655231 JDJ655231:JDM655231 JNF655231:JNI655231 JXB655231:JXE655231 KGX655231:KHA655231 KQT655231:KQW655231 LAP655231:LAS655231 LKL655231:LKO655231 LUH655231:LUK655231 MED655231:MEG655231 MNZ655231:MOC655231 MXV655231:MXY655231 NHR655231:NHU655231 NRN655231:NRQ655231 OBJ655231:OBM655231 OLF655231:OLI655231 OVB655231:OVE655231 PEX655231:PFA655231 POT655231:POW655231 PYP655231:PYS655231 QIL655231:QIO655231 QSH655231:QSK655231 RCD655231:RCG655231 RLZ655231:RMC655231 RVV655231:RVY655231 SFR655231:SFU655231 SPN655231:SPQ655231 SZJ655231:SZM655231 TJF655231:TJI655231 TTB655231:TTE655231 UCX655231:UDA655231 UMT655231:UMW655231 UWP655231:UWS655231 VGL655231:VGO655231 VQH655231:VQK655231 WAD655231:WAG655231 WJZ655231:WKC655231 WTV655231:WTY655231 HJ720767:HM720767 RF720767:RI720767 ABB720767:ABE720767 AKX720767:ALA720767 AUT720767:AUW720767 BEP720767:BES720767 BOL720767:BOO720767 BYH720767:BYK720767 CID720767:CIG720767 CRZ720767:CSC720767 DBV720767:DBY720767 DLR720767:DLU720767 DVN720767:DVQ720767 EFJ720767:EFM720767 EPF720767:EPI720767 EZB720767:EZE720767 FIX720767:FJA720767 FST720767:FSW720767 GCP720767:GCS720767 GML720767:GMO720767 GWH720767:GWK720767 HGD720767:HGG720767 HPZ720767:HQC720767 HZV720767:HZY720767 IJR720767:IJU720767 ITN720767:ITQ720767 JDJ720767:JDM720767 JNF720767:JNI720767 JXB720767:JXE720767 KGX720767:KHA720767 KQT720767:KQW720767 LAP720767:LAS720767 LKL720767:LKO720767 LUH720767:LUK720767 MED720767:MEG720767 MNZ720767:MOC720767 MXV720767:MXY720767 NHR720767:NHU720767 NRN720767:NRQ720767 OBJ720767:OBM720767 OLF720767:OLI720767 OVB720767:OVE720767 PEX720767:PFA720767 POT720767:POW720767 PYP720767:PYS720767 QIL720767:QIO720767 QSH720767:QSK720767 RCD720767:RCG720767 RLZ720767:RMC720767 RVV720767:RVY720767 SFR720767:SFU720767 SPN720767:SPQ720767 SZJ720767:SZM720767 TJF720767:TJI720767 TTB720767:TTE720767 UCX720767:UDA720767 UMT720767:UMW720767 UWP720767:UWS720767 VGL720767:VGO720767 VQH720767:VQK720767 WAD720767:WAG720767 WJZ720767:WKC720767 WTV720767:WTY720767 HJ786303:HM786303 RF786303:RI786303 ABB786303:ABE786303 AKX786303:ALA786303 AUT786303:AUW786303 BEP786303:BES786303 BOL786303:BOO786303 BYH786303:BYK786303 CID786303:CIG786303 CRZ786303:CSC786303 DBV786303:DBY786303 DLR786303:DLU786303 DVN786303:DVQ786303 EFJ786303:EFM786303 EPF786303:EPI786303 EZB786303:EZE786303 FIX786303:FJA786303 FST786303:FSW786303 GCP786303:GCS786303 GML786303:GMO786303 GWH786303:GWK786303 HGD786303:HGG786303 HPZ786303:HQC786303 HZV786303:HZY786303 IJR786303:IJU786303 ITN786303:ITQ786303 JDJ786303:JDM786303 JNF786303:JNI786303 JXB786303:JXE786303 KGX786303:KHA786303 KQT786303:KQW786303 LAP786303:LAS786303 LKL786303:LKO786303 LUH786303:LUK786303 MED786303:MEG786303 MNZ786303:MOC786303 MXV786303:MXY786303 NHR786303:NHU786303 NRN786303:NRQ786303 OBJ786303:OBM786303 OLF786303:OLI786303 OVB786303:OVE786303 PEX786303:PFA786303 POT786303:POW786303 PYP786303:PYS786303 QIL786303:QIO786303 QSH786303:QSK786303 RCD786303:RCG786303 RLZ786303:RMC786303 RVV786303:RVY786303 SFR786303:SFU786303 SPN786303:SPQ786303 SZJ786303:SZM786303 TJF786303:TJI786303 TTB786303:TTE786303 UCX786303:UDA786303 UMT786303:UMW786303 UWP786303:UWS786303 VGL786303:VGO786303 VQH786303:VQK786303 WAD786303:WAG786303 WJZ786303:WKC786303 WTV786303:WTY786303 HJ851839:HM851839 RF851839:RI851839 ABB851839:ABE851839 AKX851839:ALA851839 AUT851839:AUW851839 BEP851839:BES851839 BOL851839:BOO851839 BYH851839:BYK851839 CID851839:CIG851839 CRZ851839:CSC851839 DBV851839:DBY851839 DLR851839:DLU851839 DVN851839:DVQ851839 EFJ851839:EFM851839 EPF851839:EPI851839 EZB851839:EZE851839 FIX851839:FJA851839 FST851839:FSW851839 GCP851839:GCS851839 GML851839:GMO851839 GWH851839:GWK851839 HGD851839:HGG851839 HPZ851839:HQC851839 HZV851839:HZY851839 IJR851839:IJU851839 ITN851839:ITQ851839 JDJ851839:JDM851839 JNF851839:JNI851839 JXB851839:JXE851839 KGX851839:KHA851839 KQT851839:KQW851839 LAP851839:LAS851839 LKL851839:LKO851839 LUH851839:LUK851839 MED851839:MEG851839 MNZ851839:MOC851839 MXV851839:MXY851839 NHR851839:NHU851839 NRN851839:NRQ851839 OBJ851839:OBM851839 OLF851839:OLI851839 OVB851839:OVE851839 PEX851839:PFA851839 POT851839:POW851839 PYP851839:PYS851839 QIL851839:QIO851839 QSH851839:QSK851839 RCD851839:RCG851839 RLZ851839:RMC851839 RVV851839:RVY851839 SFR851839:SFU851839 SPN851839:SPQ851839 SZJ851839:SZM851839 TJF851839:TJI851839 TTB851839:TTE851839 UCX851839:UDA851839 UMT851839:UMW851839 UWP851839:UWS851839 VGL851839:VGO851839 VQH851839:VQK851839 WAD851839:WAG851839 WJZ851839:WKC851839 WTV851839:WTY851839 HJ917375:HM917375 RF917375:RI917375 ABB917375:ABE917375 AKX917375:ALA917375 AUT917375:AUW917375 BEP917375:BES917375 BOL917375:BOO917375 BYH917375:BYK917375 CID917375:CIG917375 CRZ917375:CSC917375 DBV917375:DBY917375 DLR917375:DLU917375 DVN917375:DVQ917375 EFJ917375:EFM917375 EPF917375:EPI917375 EZB917375:EZE917375 FIX917375:FJA917375 FST917375:FSW917375 GCP917375:GCS917375 GML917375:GMO917375 GWH917375:GWK917375 HGD917375:HGG917375 HPZ917375:HQC917375 HZV917375:HZY917375 IJR917375:IJU917375 ITN917375:ITQ917375 JDJ917375:JDM917375 JNF917375:JNI917375 JXB917375:JXE917375 KGX917375:KHA917375 KQT917375:KQW917375 LAP917375:LAS917375 LKL917375:LKO917375 LUH917375:LUK917375 MED917375:MEG917375 MNZ917375:MOC917375 MXV917375:MXY917375 NHR917375:NHU917375 NRN917375:NRQ917375 OBJ917375:OBM917375 OLF917375:OLI917375 OVB917375:OVE917375 PEX917375:PFA917375 POT917375:POW917375 PYP917375:PYS917375 QIL917375:QIO917375 QSH917375:QSK917375 RCD917375:RCG917375 RLZ917375:RMC917375 RVV917375:RVY917375 SFR917375:SFU917375 SPN917375:SPQ917375 SZJ917375:SZM917375 TJF917375:TJI917375 TTB917375:TTE917375 UCX917375:UDA917375 UMT917375:UMW917375 UWP917375:UWS917375 VGL917375:VGO917375 VQH917375:VQK917375 WAD917375:WAG917375 WJZ917375:WKC917375 WTV917375:WTY917375 HJ982911:HM982911 RF982911:RI982911 ABB982911:ABE982911 AKX982911:ALA982911 AUT982911:AUW982911 BEP982911:BES982911 BOL982911:BOO982911 BYH982911:BYK982911 CID982911:CIG982911 CRZ982911:CSC982911 DBV982911:DBY982911 DLR982911:DLU982911 DVN982911:DVQ982911 EFJ982911:EFM982911 EPF982911:EPI982911 EZB982911:EZE982911 FIX982911:FJA982911 FST982911:FSW982911 GCP982911:GCS982911 GML982911:GMO982911 GWH982911:GWK982911 HGD982911:HGG982911 HPZ982911:HQC982911 HZV982911:HZY982911 IJR982911:IJU982911 ITN982911:ITQ982911 JDJ982911:JDM982911 JNF982911:JNI982911 JXB982911:JXE982911 KGX982911:KHA982911 KQT982911:KQW982911 LAP982911:LAS982911 LKL982911:LKO982911 LUH982911:LUK982911 MED982911:MEG982911 MNZ982911:MOC982911 MXV982911:MXY982911 NHR982911:NHU982911 NRN982911:NRQ982911 OBJ982911:OBM982911 OLF982911:OLI982911 OVB982911:OVE982911 PEX982911:PFA982911 POT982911:POW982911 PYP982911:PYS982911 QIL982911:QIO982911 QSH982911:QSK982911 RCD982911:RCG982911 RLZ982911:RMC982911 RVV982911:RVY982911 SFR982911:SFU982911 SPN982911:SPQ982911 SZJ982911:SZM982911 TJF982911:TJI982911 TTB982911:TTE982911 UCX982911:UDA982911 UMT982911:UMW982911 UWP982911:UWS982911 VGL982911:VGO982911 VQH982911:VQK982911 WAD982911:WAG982911 WJZ982911:WKC982911 WTV982911:WTY982911 B982894:C982894 HI982894 RE982894 ABA982894 AKW982894 AUS982894 BEO982894 BOK982894 BYG982894 CIC982894 CRY982894 DBU982894 DLQ982894 DVM982894 EFI982894 EPE982894 EZA982894 FIW982894 FSS982894 GCO982894 GMK982894 GWG982894 HGC982894 HPY982894 HZU982894 IJQ982894 ITM982894 JDI982894 JNE982894 JXA982894 KGW982894 KQS982894 LAO982894 LKK982894 LUG982894 MEC982894 MNY982894 MXU982894 NHQ982894 NRM982894 OBI982894 OLE982894 OVA982894 PEW982894 POS982894 PYO982894 QIK982894 QSG982894 RCC982894 RLY982894 RVU982894 SFQ982894 SPM982894 SZI982894 TJE982894 TTA982894 UCW982894 UMS982894 UWO982894 VGK982894 VQG982894 WAC982894 WJY982894 WTU982894 B65390:C65390 HI65390 RE65390 ABA65390 AKW65390 AUS65390 BEO65390 BOK65390 BYG65390 CIC65390 CRY65390 DBU65390 DLQ65390 DVM65390 EFI65390 EPE65390 EZA65390 FIW65390 FSS65390 GCO65390 GMK65390 GWG65390 HGC65390 HPY65390 HZU65390 IJQ65390 ITM65390 JDI65390 JNE65390 JXA65390 KGW65390 KQS65390 LAO65390 LKK65390 LUG65390 MEC65390 MNY65390 MXU65390 NHQ65390 NRM65390 OBI65390 OLE65390 OVA65390 PEW65390 POS65390 PYO65390 QIK65390 QSG65390 RCC65390 RLY65390 RVU65390 SFQ65390 SPM65390 SZI65390 TJE65390 TTA65390 UCW65390 UMS65390 UWO65390 VGK65390 VQG65390 WAC65390 WJY65390 WTU65390 B130926:C130926 HI130926 RE130926 ABA130926 AKW130926 AUS130926 BEO130926 BOK130926 BYG130926 CIC130926 CRY130926 DBU130926 DLQ130926 DVM130926 EFI130926 EPE130926 EZA130926 FIW130926 FSS130926 GCO130926 GMK130926 GWG130926 HGC130926 HPY130926 HZU130926 IJQ130926 ITM130926 JDI130926 JNE130926 JXA130926 KGW130926 KQS130926 LAO130926 LKK130926 LUG130926 MEC130926 MNY130926 MXU130926 NHQ130926 NRM130926 OBI130926 OLE130926 OVA130926 PEW130926 POS130926 PYO130926 QIK130926 QSG130926 RCC130926 RLY130926 RVU130926 SFQ130926 SPM130926 SZI130926 TJE130926 TTA130926 UCW130926 UMS130926 UWO130926 VGK130926 VQG130926 WAC130926 WJY130926 WTU130926 B196462:C196462 HI196462 RE196462 ABA196462 AKW196462 AUS196462 BEO196462 BOK196462 BYG196462 CIC196462 CRY196462 DBU196462 DLQ196462 DVM196462 EFI196462 EPE196462 EZA196462 FIW196462 FSS196462 GCO196462 GMK196462 GWG196462 HGC196462 HPY196462 HZU196462 IJQ196462 ITM196462 JDI196462 JNE196462 JXA196462 KGW196462 KQS196462 LAO196462 LKK196462 LUG196462 MEC196462 MNY196462 MXU196462 NHQ196462 NRM196462 OBI196462 OLE196462 OVA196462 PEW196462 POS196462 PYO196462 QIK196462 QSG196462 RCC196462 RLY196462 RVU196462 SFQ196462 SPM196462 SZI196462 TJE196462 TTA196462 UCW196462 UMS196462 UWO196462 VGK196462 VQG196462 WAC196462 WJY196462 WTU196462 B261998:C261998 HI261998 RE261998 ABA261998 AKW261998 AUS261998 BEO261998 BOK261998 BYG261998 CIC261998 CRY261998 DBU261998 DLQ261998 DVM261998 EFI261998 EPE261998 EZA261998 FIW261998 FSS261998 GCO261998 GMK261998 GWG261998 HGC261998 HPY261998 HZU261998 IJQ261998 ITM261998 JDI261998 JNE261998 JXA261998 KGW261998 KQS261998 LAO261998 LKK261998 LUG261998 MEC261998 MNY261998 MXU261998 NHQ261998 NRM261998 OBI261998 OLE261998 OVA261998 PEW261998 POS261998 PYO261998 QIK261998 QSG261998 RCC261998 RLY261998 RVU261998 SFQ261998 SPM261998 SZI261998 TJE261998 TTA261998 UCW261998 UMS261998 UWO261998 VGK261998 VQG261998 WAC261998 WJY261998 WTU261998 B327534:C327534 HI327534 RE327534 ABA327534 AKW327534 AUS327534 BEO327534 BOK327534 BYG327534 CIC327534 CRY327534 DBU327534 DLQ327534 DVM327534 EFI327534 EPE327534 EZA327534 FIW327534 FSS327534 GCO327534 GMK327534 GWG327534 HGC327534 HPY327534 HZU327534 IJQ327534 ITM327534 JDI327534 JNE327534 JXA327534 KGW327534 KQS327534 LAO327534 LKK327534 LUG327534 MEC327534 MNY327534 MXU327534 NHQ327534 NRM327534 OBI327534 OLE327534 OVA327534 PEW327534 POS327534 PYO327534 QIK327534 QSG327534 RCC327534 RLY327534 RVU327534 SFQ327534 SPM327534 SZI327534 TJE327534 TTA327534 UCW327534 UMS327534 UWO327534 VGK327534 VQG327534 WAC327534 WJY327534 WTU327534 B393070:C393070 HI393070 RE393070 ABA393070 AKW393070 AUS393070 BEO393070 BOK393070 BYG393070 CIC393070 CRY393070 DBU393070 DLQ393070 DVM393070 EFI393070 EPE393070 EZA393070 FIW393070 FSS393070 GCO393070 GMK393070 GWG393070 HGC393070 HPY393070 HZU393070 IJQ393070 ITM393070 JDI393070 JNE393070 JXA393070 KGW393070 KQS393070 LAO393070 LKK393070 LUG393070 MEC393070 MNY393070 MXU393070 NHQ393070 NRM393070 OBI393070 OLE393070 OVA393070 PEW393070 POS393070 PYO393070 QIK393070 QSG393070 RCC393070 RLY393070 RVU393070 SFQ393070 SPM393070 SZI393070 TJE393070 TTA393070 UCW393070 UMS393070 UWO393070 VGK393070 VQG393070 WAC393070 WJY393070 WTU393070 B458606:C458606 HI458606 RE458606 ABA458606 AKW458606 AUS458606 BEO458606 BOK458606 BYG458606 CIC458606 CRY458606 DBU458606 DLQ458606 DVM458606 EFI458606 EPE458606 EZA458606 FIW458606 FSS458606 GCO458606 GMK458606 GWG458606 HGC458606 HPY458606 HZU458606 IJQ458606 ITM458606 JDI458606 JNE458606 JXA458606 KGW458606 KQS458606 LAO458606 LKK458606 LUG458606 MEC458606 MNY458606 MXU458606 NHQ458606 NRM458606 OBI458606 OLE458606 OVA458606 PEW458606 POS458606 PYO458606 QIK458606 QSG458606 RCC458606 RLY458606 RVU458606 SFQ458606 SPM458606 SZI458606 TJE458606 TTA458606 UCW458606 UMS458606 UWO458606 VGK458606 VQG458606 WAC458606 WJY458606 WTU458606 B524142:C524142 HI524142 RE524142 ABA524142 AKW524142 AUS524142 BEO524142 BOK524142 BYG524142 CIC524142 CRY524142 DBU524142 DLQ524142 DVM524142 EFI524142 EPE524142 EZA524142 FIW524142 FSS524142 GCO524142 GMK524142 GWG524142 HGC524142 HPY524142 HZU524142 IJQ524142 ITM524142 JDI524142 JNE524142 JXA524142 KGW524142 KQS524142 LAO524142 LKK524142 LUG524142 MEC524142 MNY524142 MXU524142 NHQ524142 NRM524142 OBI524142 OLE524142 OVA524142 PEW524142 POS524142 PYO524142 QIK524142 QSG524142 RCC524142 RLY524142 RVU524142 SFQ524142 SPM524142 SZI524142 TJE524142 TTA524142 UCW524142 UMS524142 UWO524142 VGK524142 VQG524142 WAC524142 WJY524142 WTU524142 B589678:C589678 HI589678 RE589678 ABA589678 AKW589678 AUS589678 BEO589678 BOK589678 BYG589678 CIC589678 CRY589678 DBU589678 DLQ589678 DVM589678 EFI589678 EPE589678 EZA589678 FIW589678 FSS589678 GCO589678 GMK589678 GWG589678 HGC589678 HPY589678 HZU589678 IJQ589678 ITM589678 JDI589678 JNE589678 JXA589678 KGW589678 KQS589678 LAO589678 LKK589678 LUG589678 MEC589678 MNY589678 MXU589678 NHQ589678 NRM589678 OBI589678 OLE589678 OVA589678 PEW589678 POS589678 PYO589678 QIK589678 QSG589678 RCC589678 RLY589678 RVU589678 SFQ589678 SPM589678 SZI589678 TJE589678 TTA589678 UCW589678 UMS589678 UWO589678 VGK589678 VQG589678 WAC589678 WJY589678 WTU589678 B655214:C655214 HI655214 RE655214 ABA655214 AKW655214 AUS655214 BEO655214 BOK655214 BYG655214 CIC655214 CRY655214 DBU655214 DLQ655214 DVM655214 EFI655214 EPE655214 EZA655214 FIW655214 FSS655214 GCO655214 GMK655214 GWG655214 HGC655214 HPY655214 HZU655214 IJQ655214 ITM655214 JDI655214 JNE655214 JXA655214 KGW655214 KQS655214 LAO655214 LKK655214 LUG655214 MEC655214 MNY655214 MXU655214 NHQ655214 NRM655214 OBI655214 OLE655214 OVA655214 PEW655214 POS655214 PYO655214 QIK655214 QSG655214 RCC655214 RLY655214 RVU655214 SFQ655214 SPM655214 SZI655214 TJE655214 TTA655214 UCW655214 UMS655214 UWO655214 VGK655214 VQG655214 WAC655214 WJY655214 WTU655214 B720750:C720750 HI720750 RE720750 ABA720750 AKW720750 AUS720750 BEO720750 BOK720750 BYG720750 CIC720750 CRY720750 DBU720750 DLQ720750 DVM720750 EFI720750 EPE720750 EZA720750 FIW720750 FSS720750 GCO720750 GMK720750 GWG720750 HGC720750 HPY720750 HZU720750 IJQ720750 ITM720750 JDI720750 JNE720750 JXA720750 KGW720750 KQS720750 LAO720750 LKK720750 LUG720750 MEC720750 MNY720750 MXU720750 NHQ720750 NRM720750 OBI720750 OLE720750 OVA720750 PEW720750 POS720750 PYO720750 QIK720750 QSG720750 RCC720750 RLY720750 RVU720750 SFQ720750 SPM720750 SZI720750 TJE720750 TTA720750 UCW720750 UMS720750 UWO720750 VGK720750 VQG720750 WAC720750 WJY720750 WTU720750 B786286:C786286 HI786286 RE786286 ABA786286 AKW786286 AUS786286 BEO786286 BOK786286 BYG786286 CIC786286 CRY786286 DBU786286 DLQ786286 DVM786286 EFI786286 EPE786286 EZA786286 FIW786286 FSS786286 GCO786286 GMK786286 GWG786286 HGC786286 HPY786286 HZU786286 IJQ786286 ITM786286 JDI786286 JNE786286 JXA786286 KGW786286 KQS786286 LAO786286 LKK786286 LUG786286 MEC786286 MNY786286 MXU786286 NHQ786286 NRM786286 OBI786286 OLE786286 OVA786286 PEW786286 POS786286 PYO786286 QIK786286 QSG786286 RCC786286 RLY786286 RVU786286 SFQ786286 SPM786286 SZI786286 TJE786286 TTA786286 UCW786286 UMS786286 UWO786286 VGK786286 VQG786286 WAC786286 WJY786286 WTU786286 B851822:C851822 HI851822 RE851822 ABA851822 AKW851822 AUS851822 BEO851822 BOK851822 BYG851822 CIC851822 CRY851822 DBU851822 DLQ851822 DVM851822 EFI851822 EPE851822 EZA851822 FIW851822 FSS851822 GCO851822 GMK851822 GWG851822 HGC851822 HPY851822 HZU851822 IJQ851822 ITM851822 JDI851822 JNE851822 JXA851822 KGW851822 KQS851822 LAO851822 LKK851822 LUG851822 MEC851822 MNY851822 MXU851822 NHQ851822 NRM851822 OBI851822 OLE851822 OVA851822 PEW851822 POS851822 PYO851822 QIK851822 QSG851822 RCC851822 RLY851822 RVU851822 SFQ851822 SPM851822 SZI851822 TJE851822 TTA851822 UCW851822 UMS851822 UWO851822 VGK851822 VQG851822 WAC851822 WJY851822 WTU851822 B917358:C917358 HI917358 RE917358 ABA917358 AKW917358 AUS917358 BEO917358 BOK917358 BYG917358 CIC917358 CRY917358 DBU917358 DLQ917358 DVM917358 EFI917358 EPE917358 EZA917358 FIW917358 FSS917358 GCO917358 GMK917358 GWG917358 HGC917358 HPY917358 HZU917358 IJQ917358 ITM917358 JDI917358 JNE917358 JXA917358 KGW917358 KQS917358 LAO917358 LKK917358 LUG917358 MEC917358 MNY917358 MXU917358 NHQ917358 NRM917358 OBI917358 OLE917358 OVA917358 PEW917358 POS917358 PYO917358 QIK917358 QSG917358 RCC917358 RLY917358 RVU917358 SFQ917358 SPM917358 SZI917358 TJE917358 TTA917358 UCW917358 UMS917358 UWO917358 VGK917358 VQG917358 WAC917358 WJY917358 WTU917358 D982911:E982911 D65407:E65407 D130943:E130943 D196479:E196479 D262015:E262015 D327551:E327551 D393087:E393087 D458623:E458623 D524159:E524159 D589695:E589695 D655231:E655231 D720767:E720767 D786303:E786303 D851839:E851839 D917375:E917375"/>
    <dataValidation allowBlank="1" showInputMessage="1" showErrorMessage="1" prompt="Produit/Service #2_x000a_" sqref="HJ65406:HM65406 RF65406:RI65406 ABB65406:ABE65406 AKX65406:ALA65406 AUT65406:AUW65406 BEP65406:BES65406 BOL65406:BOO65406 BYH65406:BYK65406 CID65406:CIG65406 CRZ65406:CSC65406 DBV65406:DBY65406 DLR65406:DLU65406 DVN65406:DVQ65406 EFJ65406:EFM65406 EPF65406:EPI65406 EZB65406:EZE65406 FIX65406:FJA65406 FST65406:FSW65406 GCP65406:GCS65406 GML65406:GMO65406 GWH65406:GWK65406 HGD65406:HGG65406 HPZ65406:HQC65406 HZV65406:HZY65406 IJR65406:IJU65406 ITN65406:ITQ65406 JDJ65406:JDM65406 JNF65406:JNI65406 JXB65406:JXE65406 KGX65406:KHA65406 KQT65406:KQW65406 LAP65406:LAS65406 LKL65406:LKO65406 LUH65406:LUK65406 MED65406:MEG65406 MNZ65406:MOC65406 MXV65406:MXY65406 NHR65406:NHU65406 NRN65406:NRQ65406 OBJ65406:OBM65406 OLF65406:OLI65406 OVB65406:OVE65406 PEX65406:PFA65406 POT65406:POW65406 PYP65406:PYS65406 QIL65406:QIO65406 QSH65406:QSK65406 RCD65406:RCG65406 RLZ65406:RMC65406 RVV65406:RVY65406 SFR65406:SFU65406 SPN65406:SPQ65406 SZJ65406:SZM65406 TJF65406:TJI65406 TTB65406:TTE65406 UCX65406:UDA65406 UMT65406:UMW65406 UWP65406:UWS65406 VGL65406:VGO65406 VQH65406:VQK65406 WAD65406:WAG65406 WJZ65406:WKC65406 WTV65406:WTY65406 HJ130942:HM130942 RF130942:RI130942 ABB130942:ABE130942 AKX130942:ALA130942 AUT130942:AUW130942 BEP130942:BES130942 BOL130942:BOO130942 BYH130942:BYK130942 CID130942:CIG130942 CRZ130942:CSC130942 DBV130942:DBY130942 DLR130942:DLU130942 DVN130942:DVQ130942 EFJ130942:EFM130942 EPF130942:EPI130942 EZB130942:EZE130942 FIX130942:FJA130942 FST130942:FSW130942 GCP130942:GCS130942 GML130942:GMO130942 GWH130942:GWK130942 HGD130942:HGG130942 HPZ130942:HQC130942 HZV130942:HZY130942 IJR130942:IJU130942 ITN130942:ITQ130942 JDJ130942:JDM130942 JNF130942:JNI130942 JXB130942:JXE130942 KGX130942:KHA130942 KQT130942:KQW130942 LAP130942:LAS130942 LKL130942:LKO130942 LUH130942:LUK130942 MED130942:MEG130942 MNZ130942:MOC130942 MXV130942:MXY130942 NHR130942:NHU130942 NRN130942:NRQ130942 OBJ130942:OBM130942 OLF130942:OLI130942 OVB130942:OVE130942 PEX130942:PFA130942 POT130942:POW130942 PYP130942:PYS130942 QIL130942:QIO130942 QSH130942:QSK130942 RCD130942:RCG130942 RLZ130942:RMC130942 RVV130942:RVY130942 SFR130942:SFU130942 SPN130942:SPQ130942 SZJ130942:SZM130942 TJF130942:TJI130942 TTB130942:TTE130942 UCX130942:UDA130942 UMT130942:UMW130942 UWP130942:UWS130942 VGL130942:VGO130942 VQH130942:VQK130942 WAD130942:WAG130942 WJZ130942:WKC130942 WTV130942:WTY130942 HJ196478:HM196478 RF196478:RI196478 ABB196478:ABE196478 AKX196478:ALA196478 AUT196478:AUW196478 BEP196478:BES196478 BOL196478:BOO196478 BYH196478:BYK196478 CID196478:CIG196478 CRZ196478:CSC196478 DBV196478:DBY196478 DLR196478:DLU196478 DVN196478:DVQ196478 EFJ196478:EFM196478 EPF196478:EPI196478 EZB196478:EZE196478 FIX196478:FJA196478 FST196478:FSW196478 GCP196478:GCS196478 GML196478:GMO196478 GWH196478:GWK196478 HGD196478:HGG196478 HPZ196478:HQC196478 HZV196478:HZY196478 IJR196478:IJU196478 ITN196478:ITQ196478 JDJ196478:JDM196478 JNF196478:JNI196478 JXB196478:JXE196478 KGX196478:KHA196478 KQT196478:KQW196478 LAP196478:LAS196478 LKL196478:LKO196478 LUH196478:LUK196478 MED196478:MEG196478 MNZ196478:MOC196478 MXV196478:MXY196478 NHR196478:NHU196478 NRN196478:NRQ196478 OBJ196478:OBM196478 OLF196478:OLI196478 OVB196478:OVE196478 PEX196478:PFA196478 POT196478:POW196478 PYP196478:PYS196478 QIL196478:QIO196478 QSH196478:QSK196478 RCD196478:RCG196478 RLZ196478:RMC196478 RVV196478:RVY196478 SFR196478:SFU196478 SPN196478:SPQ196478 SZJ196478:SZM196478 TJF196478:TJI196478 TTB196478:TTE196478 UCX196478:UDA196478 UMT196478:UMW196478 UWP196478:UWS196478 VGL196478:VGO196478 VQH196478:VQK196478 WAD196478:WAG196478 WJZ196478:WKC196478 WTV196478:WTY196478 HJ262014:HM262014 RF262014:RI262014 ABB262014:ABE262014 AKX262014:ALA262014 AUT262014:AUW262014 BEP262014:BES262014 BOL262014:BOO262014 BYH262014:BYK262014 CID262014:CIG262014 CRZ262014:CSC262014 DBV262014:DBY262014 DLR262014:DLU262014 DVN262014:DVQ262014 EFJ262014:EFM262014 EPF262014:EPI262014 EZB262014:EZE262014 FIX262014:FJA262014 FST262014:FSW262014 GCP262014:GCS262014 GML262014:GMO262014 GWH262014:GWK262014 HGD262014:HGG262014 HPZ262014:HQC262014 HZV262014:HZY262014 IJR262014:IJU262014 ITN262014:ITQ262014 JDJ262014:JDM262014 JNF262014:JNI262014 JXB262014:JXE262014 KGX262014:KHA262014 KQT262014:KQW262014 LAP262014:LAS262014 LKL262014:LKO262014 LUH262014:LUK262014 MED262014:MEG262014 MNZ262014:MOC262014 MXV262014:MXY262014 NHR262014:NHU262014 NRN262014:NRQ262014 OBJ262014:OBM262014 OLF262014:OLI262014 OVB262014:OVE262014 PEX262014:PFA262014 POT262014:POW262014 PYP262014:PYS262014 QIL262014:QIO262014 QSH262014:QSK262014 RCD262014:RCG262014 RLZ262014:RMC262014 RVV262014:RVY262014 SFR262014:SFU262014 SPN262014:SPQ262014 SZJ262014:SZM262014 TJF262014:TJI262014 TTB262014:TTE262014 UCX262014:UDA262014 UMT262014:UMW262014 UWP262014:UWS262014 VGL262014:VGO262014 VQH262014:VQK262014 WAD262014:WAG262014 WJZ262014:WKC262014 WTV262014:WTY262014 HJ327550:HM327550 RF327550:RI327550 ABB327550:ABE327550 AKX327550:ALA327550 AUT327550:AUW327550 BEP327550:BES327550 BOL327550:BOO327550 BYH327550:BYK327550 CID327550:CIG327550 CRZ327550:CSC327550 DBV327550:DBY327550 DLR327550:DLU327550 DVN327550:DVQ327550 EFJ327550:EFM327550 EPF327550:EPI327550 EZB327550:EZE327550 FIX327550:FJA327550 FST327550:FSW327550 GCP327550:GCS327550 GML327550:GMO327550 GWH327550:GWK327550 HGD327550:HGG327550 HPZ327550:HQC327550 HZV327550:HZY327550 IJR327550:IJU327550 ITN327550:ITQ327550 JDJ327550:JDM327550 JNF327550:JNI327550 JXB327550:JXE327550 KGX327550:KHA327550 KQT327550:KQW327550 LAP327550:LAS327550 LKL327550:LKO327550 LUH327550:LUK327550 MED327550:MEG327550 MNZ327550:MOC327550 MXV327550:MXY327550 NHR327550:NHU327550 NRN327550:NRQ327550 OBJ327550:OBM327550 OLF327550:OLI327550 OVB327550:OVE327550 PEX327550:PFA327550 POT327550:POW327550 PYP327550:PYS327550 QIL327550:QIO327550 QSH327550:QSK327550 RCD327550:RCG327550 RLZ327550:RMC327550 RVV327550:RVY327550 SFR327550:SFU327550 SPN327550:SPQ327550 SZJ327550:SZM327550 TJF327550:TJI327550 TTB327550:TTE327550 UCX327550:UDA327550 UMT327550:UMW327550 UWP327550:UWS327550 VGL327550:VGO327550 VQH327550:VQK327550 WAD327550:WAG327550 WJZ327550:WKC327550 WTV327550:WTY327550 HJ393086:HM393086 RF393086:RI393086 ABB393086:ABE393086 AKX393086:ALA393086 AUT393086:AUW393086 BEP393086:BES393086 BOL393086:BOO393086 BYH393086:BYK393086 CID393086:CIG393086 CRZ393086:CSC393086 DBV393086:DBY393086 DLR393086:DLU393086 DVN393086:DVQ393086 EFJ393086:EFM393086 EPF393086:EPI393086 EZB393086:EZE393086 FIX393086:FJA393086 FST393086:FSW393086 GCP393086:GCS393086 GML393086:GMO393086 GWH393086:GWK393086 HGD393086:HGG393086 HPZ393086:HQC393086 HZV393086:HZY393086 IJR393086:IJU393086 ITN393086:ITQ393086 JDJ393086:JDM393086 JNF393086:JNI393086 JXB393086:JXE393086 KGX393086:KHA393086 KQT393086:KQW393086 LAP393086:LAS393086 LKL393086:LKO393086 LUH393086:LUK393086 MED393086:MEG393086 MNZ393086:MOC393086 MXV393086:MXY393086 NHR393086:NHU393086 NRN393086:NRQ393086 OBJ393086:OBM393086 OLF393086:OLI393086 OVB393086:OVE393086 PEX393086:PFA393086 POT393086:POW393086 PYP393086:PYS393086 QIL393086:QIO393086 QSH393086:QSK393086 RCD393086:RCG393086 RLZ393086:RMC393086 RVV393086:RVY393086 SFR393086:SFU393086 SPN393086:SPQ393086 SZJ393086:SZM393086 TJF393086:TJI393086 TTB393086:TTE393086 UCX393086:UDA393086 UMT393086:UMW393086 UWP393086:UWS393086 VGL393086:VGO393086 VQH393086:VQK393086 WAD393086:WAG393086 WJZ393086:WKC393086 WTV393086:WTY393086 HJ458622:HM458622 RF458622:RI458622 ABB458622:ABE458622 AKX458622:ALA458622 AUT458622:AUW458622 BEP458622:BES458622 BOL458622:BOO458622 BYH458622:BYK458622 CID458622:CIG458622 CRZ458622:CSC458622 DBV458622:DBY458622 DLR458622:DLU458622 DVN458622:DVQ458622 EFJ458622:EFM458622 EPF458622:EPI458622 EZB458622:EZE458622 FIX458622:FJA458622 FST458622:FSW458622 GCP458622:GCS458622 GML458622:GMO458622 GWH458622:GWK458622 HGD458622:HGG458622 HPZ458622:HQC458622 HZV458622:HZY458622 IJR458622:IJU458622 ITN458622:ITQ458622 JDJ458622:JDM458622 JNF458622:JNI458622 JXB458622:JXE458622 KGX458622:KHA458622 KQT458622:KQW458622 LAP458622:LAS458622 LKL458622:LKO458622 LUH458622:LUK458622 MED458622:MEG458622 MNZ458622:MOC458622 MXV458622:MXY458622 NHR458622:NHU458622 NRN458622:NRQ458622 OBJ458622:OBM458622 OLF458622:OLI458622 OVB458622:OVE458622 PEX458622:PFA458622 POT458622:POW458622 PYP458622:PYS458622 QIL458622:QIO458622 QSH458622:QSK458622 RCD458622:RCG458622 RLZ458622:RMC458622 RVV458622:RVY458622 SFR458622:SFU458622 SPN458622:SPQ458622 SZJ458622:SZM458622 TJF458622:TJI458622 TTB458622:TTE458622 UCX458622:UDA458622 UMT458622:UMW458622 UWP458622:UWS458622 VGL458622:VGO458622 VQH458622:VQK458622 WAD458622:WAG458622 WJZ458622:WKC458622 WTV458622:WTY458622 HJ524158:HM524158 RF524158:RI524158 ABB524158:ABE524158 AKX524158:ALA524158 AUT524158:AUW524158 BEP524158:BES524158 BOL524158:BOO524158 BYH524158:BYK524158 CID524158:CIG524158 CRZ524158:CSC524158 DBV524158:DBY524158 DLR524158:DLU524158 DVN524158:DVQ524158 EFJ524158:EFM524158 EPF524158:EPI524158 EZB524158:EZE524158 FIX524158:FJA524158 FST524158:FSW524158 GCP524158:GCS524158 GML524158:GMO524158 GWH524158:GWK524158 HGD524158:HGG524158 HPZ524158:HQC524158 HZV524158:HZY524158 IJR524158:IJU524158 ITN524158:ITQ524158 JDJ524158:JDM524158 JNF524158:JNI524158 JXB524158:JXE524158 KGX524158:KHA524158 KQT524158:KQW524158 LAP524158:LAS524158 LKL524158:LKO524158 LUH524158:LUK524158 MED524158:MEG524158 MNZ524158:MOC524158 MXV524158:MXY524158 NHR524158:NHU524158 NRN524158:NRQ524158 OBJ524158:OBM524158 OLF524158:OLI524158 OVB524158:OVE524158 PEX524158:PFA524158 POT524158:POW524158 PYP524158:PYS524158 QIL524158:QIO524158 QSH524158:QSK524158 RCD524158:RCG524158 RLZ524158:RMC524158 RVV524158:RVY524158 SFR524158:SFU524158 SPN524158:SPQ524158 SZJ524158:SZM524158 TJF524158:TJI524158 TTB524158:TTE524158 UCX524158:UDA524158 UMT524158:UMW524158 UWP524158:UWS524158 VGL524158:VGO524158 VQH524158:VQK524158 WAD524158:WAG524158 WJZ524158:WKC524158 WTV524158:WTY524158 HJ589694:HM589694 RF589694:RI589694 ABB589694:ABE589694 AKX589694:ALA589694 AUT589694:AUW589694 BEP589694:BES589694 BOL589694:BOO589694 BYH589694:BYK589694 CID589694:CIG589694 CRZ589694:CSC589694 DBV589694:DBY589694 DLR589694:DLU589694 DVN589694:DVQ589694 EFJ589694:EFM589694 EPF589694:EPI589694 EZB589694:EZE589694 FIX589694:FJA589694 FST589694:FSW589694 GCP589694:GCS589694 GML589694:GMO589694 GWH589694:GWK589694 HGD589694:HGG589694 HPZ589694:HQC589694 HZV589694:HZY589694 IJR589694:IJU589694 ITN589694:ITQ589694 JDJ589694:JDM589694 JNF589694:JNI589694 JXB589694:JXE589694 KGX589694:KHA589694 KQT589694:KQW589694 LAP589694:LAS589694 LKL589694:LKO589694 LUH589694:LUK589694 MED589694:MEG589694 MNZ589694:MOC589694 MXV589694:MXY589694 NHR589694:NHU589694 NRN589694:NRQ589694 OBJ589694:OBM589694 OLF589694:OLI589694 OVB589694:OVE589694 PEX589694:PFA589694 POT589694:POW589694 PYP589694:PYS589694 QIL589694:QIO589694 QSH589694:QSK589694 RCD589694:RCG589694 RLZ589694:RMC589694 RVV589694:RVY589694 SFR589694:SFU589694 SPN589694:SPQ589694 SZJ589694:SZM589694 TJF589694:TJI589694 TTB589694:TTE589694 UCX589694:UDA589694 UMT589694:UMW589694 UWP589694:UWS589694 VGL589694:VGO589694 VQH589694:VQK589694 WAD589694:WAG589694 WJZ589694:WKC589694 WTV589694:WTY589694 HJ655230:HM655230 RF655230:RI655230 ABB655230:ABE655230 AKX655230:ALA655230 AUT655230:AUW655230 BEP655230:BES655230 BOL655230:BOO655230 BYH655230:BYK655230 CID655230:CIG655230 CRZ655230:CSC655230 DBV655230:DBY655230 DLR655230:DLU655230 DVN655230:DVQ655230 EFJ655230:EFM655230 EPF655230:EPI655230 EZB655230:EZE655230 FIX655230:FJA655230 FST655230:FSW655230 GCP655230:GCS655230 GML655230:GMO655230 GWH655230:GWK655230 HGD655230:HGG655230 HPZ655230:HQC655230 HZV655230:HZY655230 IJR655230:IJU655230 ITN655230:ITQ655230 JDJ655230:JDM655230 JNF655230:JNI655230 JXB655230:JXE655230 KGX655230:KHA655230 KQT655230:KQW655230 LAP655230:LAS655230 LKL655230:LKO655230 LUH655230:LUK655230 MED655230:MEG655230 MNZ655230:MOC655230 MXV655230:MXY655230 NHR655230:NHU655230 NRN655230:NRQ655230 OBJ655230:OBM655230 OLF655230:OLI655230 OVB655230:OVE655230 PEX655230:PFA655230 POT655230:POW655230 PYP655230:PYS655230 QIL655230:QIO655230 QSH655230:QSK655230 RCD655230:RCG655230 RLZ655230:RMC655230 RVV655230:RVY655230 SFR655230:SFU655230 SPN655230:SPQ655230 SZJ655230:SZM655230 TJF655230:TJI655230 TTB655230:TTE655230 UCX655230:UDA655230 UMT655230:UMW655230 UWP655230:UWS655230 VGL655230:VGO655230 VQH655230:VQK655230 WAD655230:WAG655230 WJZ655230:WKC655230 WTV655230:WTY655230 HJ720766:HM720766 RF720766:RI720766 ABB720766:ABE720766 AKX720766:ALA720766 AUT720766:AUW720766 BEP720766:BES720766 BOL720766:BOO720766 BYH720766:BYK720766 CID720766:CIG720766 CRZ720766:CSC720766 DBV720766:DBY720766 DLR720766:DLU720766 DVN720766:DVQ720766 EFJ720766:EFM720766 EPF720766:EPI720766 EZB720766:EZE720766 FIX720766:FJA720766 FST720766:FSW720766 GCP720766:GCS720766 GML720766:GMO720766 GWH720766:GWK720766 HGD720766:HGG720766 HPZ720766:HQC720766 HZV720766:HZY720766 IJR720766:IJU720766 ITN720766:ITQ720766 JDJ720766:JDM720766 JNF720766:JNI720766 JXB720766:JXE720766 KGX720766:KHA720766 KQT720766:KQW720766 LAP720766:LAS720766 LKL720766:LKO720766 LUH720766:LUK720766 MED720766:MEG720766 MNZ720766:MOC720766 MXV720766:MXY720766 NHR720766:NHU720766 NRN720766:NRQ720766 OBJ720766:OBM720766 OLF720766:OLI720766 OVB720766:OVE720766 PEX720766:PFA720766 POT720766:POW720766 PYP720766:PYS720766 QIL720766:QIO720766 QSH720766:QSK720766 RCD720766:RCG720766 RLZ720766:RMC720766 RVV720766:RVY720766 SFR720766:SFU720766 SPN720766:SPQ720766 SZJ720766:SZM720766 TJF720766:TJI720766 TTB720766:TTE720766 UCX720766:UDA720766 UMT720766:UMW720766 UWP720766:UWS720766 VGL720766:VGO720766 VQH720766:VQK720766 WAD720766:WAG720766 WJZ720766:WKC720766 WTV720766:WTY720766 HJ786302:HM786302 RF786302:RI786302 ABB786302:ABE786302 AKX786302:ALA786302 AUT786302:AUW786302 BEP786302:BES786302 BOL786302:BOO786302 BYH786302:BYK786302 CID786302:CIG786302 CRZ786302:CSC786302 DBV786302:DBY786302 DLR786302:DLU786302 DVN786302:DVQ786302 EFJ786302:EFM786302 EPF786302:EPI786302 EZB786302:EZE786302 FIX786302:FJA786302 FST786302:FSW786302 GCP786302:GCS786302 GML786302:GMO786302 GWH786302:GWK786302 HGD786302:HGG786302 HPZ786302:HQC786302 HZV786302:HZY786302 IJR786302:IJU786302 ITN786302:ITQ786302 JDJ786302:JDM786302 JNF786302:JNI786302 JXB786302:JXE786302 KGX786302:KHA786302 KQT786302:KQW786302 LAP786302:LAS786302 LKL786302:LKO786302 LUH786302:LUK786302 MED786302:MEG786302 MNZ786302:MOC786302 MXV786302:MXY786302 NHR786302:NHU786302 NRN786302:NRQ786302 OBJ786302:OBM786302 OLF786302:OLI786302 OVB786302:OVE786302 PEX786302:PFA786302 POT786302:POW786302 PYP786302:PYS786302 QIL786302:QIO786302 QSH786302:QSK786302 RCD786302:RCG786302 RLZ786302:RMC786302 RVV786302:RVY786302 SFR786302:SFU786302 SPN786302:SPQ786302 SZJ786302:SZM786302 TJF786302:TJI786302 TTB786302:TTE786302 UCX786302:UDA786302 UMT786302:UMW786302 UWP786302:UWS786302 VGL786302:VGO786302 VQH786302:VQK786302 WAD786302:WAG786302 WJZ786302:WKC786302 WTV786302:WTY786302 HJ851838:HM851838 RF851838:RI851838 ABB851838:ABE851838 AKX851838:ALA851838 AUT851838:AUW851838 BEP851838:BES851838 BOL851838:BOO851838 BYH851838:BYK851838 CID851838:CIG851838 CRZ851838:CSC851838 DBV851838:DBY851838 DLR851838:DLU851838 DVN851838:DVQ851838 EFJ851838:EFM851838 EPF851838:EPI851838 EZB851838:EZE851838 FIX851838:FJA851838 FST851838:FSW851838 GCP851838:GCS851838 GML851838:GMO851838 GWH851838:GWK851838 HGD851838:HGG851838 HPZ851838:HQC851838 HZV851838:HZY851838 IJR851838:IJU851838 ITN851838:ITQ851838 JDJ851838:JDM851838 JNF851838:JNI851838 JXB851838:JXE851838 KGX851838:KHA851838 KQT851838:KQW851838 LAP851838:LAS851838 LKL851838:LKO851838 LUH851838:LUK851838 MED851838:MEG851838 MNZ851838:MOC851838 MXV851838:MXY851838 NHR851838:NHU851838 NRN851838:NRQ851838 OBJ851838:OBM851838 OLF851838:OLI851838 OVB851838:OVE851838 PEX851838:PFA851838 POT851838:POW851838 PYP851838:PYS851838 QIL851838:QIO851838 QSH851838:QSK851838 RCD851838:RCG851838 RLZ851838:RMC851838 RVV851838:RVY851838 SFR851838:SFU851838 SPN851838:SPQ851838 SZJ851838:SZM851838 TJF851838:TJI851838 TTB851838:TTE851838 UCX851838:UDA851838 UMT851838:UMW851838 UWP851838:UWS851838 VGL851838:VGO851838 VQH851838:VQK851838 WAD851838:WAG851838 WJZ851838:WKC851838 WTV851838:WTY851838 HJ917374:HM917374 RF917374:RI917374 ABB917374:ABE917374 AKX917374:ALA917374 AUT917374:AUW917374 BEP917374:BES917374 BOL917374:BOO917374 BYH917374:BYK917374 CID917374:CIG917374 CRZ917374:CSC917374 DBV917374:DBY917374 DLR917374:DLU917374 DVN917374:DVQ917374 EFJ917374:EFM917374 EPF917374:EPI917374 EZB917374:EZE917374 FIX917374:FJA917374 FST917374:FSW917374 GCP917374:GCS917374 GML917374:GMO917374 GWH917374:GWK917374 HGD917374:HGG917374 HPZ917374:HQC917374 HZV917374:HZY917374 IJR917374:IJU917374 ITN917374:ITQ917374 JDJ917374:JDM917374 JNF917374:JNI917374 JXB917374:JXE917374 KGX917374:KHA917374 KQT917374:KQW917374 LAP917374:LAS917374 LKL917374:LKO917374 LUH917374:LUK917374 MED917374:MEG917374 MNZ917374:MOC917374 MXV917374:MXY917374 NHR917374:NHU917374 NRN917374:NRQ917374 OBJ917374:OBM917374 OLF917374:OLI917374 OVB917374:OVE917374 PEX917374:PFA917374 POT917374:POW917374 PYP917374:PYS917374 QIL917374:QIO917374 QSH917374:QSK917374 RCD917374:RCG917374 RLZ917374:RMC917374 RVV917374:RVY917374 SFR917374:SFU917374 SPN917374:SPQ917374 SZJ917374:SZM917374 TJF917374:TJI917374 TTB917374:TTE917374 UCX917374:UDA917374 UMT917374:UMW917374 UWP917374:UWS917374 VGL917374:VGO917374 VQH917374:VQK917374 WAD917374:WAG917374 WJZ917374:WKC917374 WTV917374:WTY917374 HJ982910:HM982910 RF982910:RI982910 ABB982910:ABE982910 AKX982910:ALA982910 AUT982910:AUW982910 BEP982910:BES982910 BOL982910:BOO982910 BYH982910:BYK982910 CID982910:CIG982910 CRZ982910:CSC982910 DBV982910:DBY982910 DLR982910:DLU982910 DVN982910:DVQ982910 EFJ982910:EFM982910 EPF982910:EPI982910 EZB982910:EZE982910 FIX982910:FJA982910 FST982910:FSW982910 GCP982910:GCS982910 GML982910:GMO982910 GWH982910:GWK982910 HGD982910:HGG982910 HPZ982910:HQC982910 HZV982910:HZY982910 IJR982910:IJU982910 ITN982910:ITQ982910 JDJ982910:JDM982910 JNF982910:JNI982910 JXB982910:JXE982910 KGX982910:KHA982910 KQT982910:KQW982910 LAP982910:LAS982910 LKL982910:LKO982910 LUH982910:LUK982910 MED982910:MEG982910 MNZ982910:MOC982910 MXV982910:MXY982910 NHR982910:NHU982910 NRN982910:NRQ982910 OBJ982910:OBM982910 OLF982910:OLI982910 OVB982910:OVE982910 PEX982910:PFA982910 POT982910:POW982910 PYP982910:PYS982910 QIL982910:QIO982910 QSH982910:QSK982910 RCD982910:RCG982910 RLZ982910:RMC982910 RVV982910:RVY982910 SFR982910:SFU982910 SPN982910:SPQ982910 SZJ982910:SZM982910 TJF982910:TJI982910 TTB982910:TTE982910 UCX982910:UDA982910 UMT982910:UMW982910 UWP982910:UWS982910 VGL982910:VGO982910 VQH982910:VQK982910 WAD982910:WAG982910 WJZ982910:WKC982910 WTV982910:WTY982910 B982893:C982893 HI982893 RE982893 ABA982893 AKW982893 AUS982893 BEO982893 BOK982893 BYG982893 CIC982893 CRY982893 DBU982893 DLQ982893 DVM982893 EFI982893 EPE982893 EZA982893 FIW982893 FSS982893 GCO982893 GMK982893 GWG982893 HGC982893 HPY982893 HZU982893 IJQ982893 ITM982893 JDI982893 JNE982893 JXA982893 KGW982893 KQS982893 LAO982893 LKK982893 LUG982893 MEC982893 MNY982893 MXU982893 NHQ982893 NRM982893 OBI982893 OLE982893 OVA982893 PEW982893 POS982893 PYO982893 QIK982893 QSG982893 RCC982893 RLY982893 RVU982893 SFQ982893 SPM982893 SZI982893 TJE982893 TTA982893 UCW982893 UMS982893 UWO982893 VGK982893 VQG982893 WAC982893 WJY982893 WTU982893 B65389:C65389 HI65389 RE65389 ABA65389 AKW65389 AUS65389 BEO65389 BOK65389 BYG65389 CIC65389 CRY65389 DBU65389 DLQ65389 DVM65389 EFI65389 EPE65389 EZA65389 FIW65389 FSS65389 GCO65389 GMK65389 GWG65389 HGC65389 HPY65389 HZU65389 IJQ65389 ITM65389 JDI65389 JNE65389 JXA65389 KGW65389 KQS65389 LAO65389 LKK65389 LUG65389 MEC65389 MNY65389 MXU65389 NHQ65389 NRM65389 OBI65389 OLE65389 OVA65389 PEW65389 POS65389 PYO65389 QIK65389 QSG65389 RCC65389 RLY65389 RVU65389 SFQ65389 SPM65389 SZI65389 TJE65389 TTA65389 UCW65389 UMS65389 UWO65389 VGK65389 VQG65389 WAC65389 WJY65389 WTU65389 B130925:C130925 HI130925 RE130925 ABA130925 AKW130925 AUS130925 BEO130925 BOK130925 BYG130925 CIC130925 CRY130925 DBU130925 DLQ130925 DVM130925 EFI130925 EPE130925 EZA130925 FIW130925 FSS130925 GCO130925 GMK130925 GWG130925 HGC130925 HPY130925 HZU130925 IJQ130925 ITM130925 JDI130925 JNE130925 JXA130925 KGW130925 KQS130925 LAO130925 LKK130925 LUG130925 MEC130925 MNY130925 MXU130925 NHQ130925 NRM130925 OBI130925 OLE130925 OVA130925 PEW130925 POS130925 PYO130925 QIK130925 QSG130925 RCC130925 RLY130925 RVU130925 SFQ130925 SPM130925 SZI130925 TJE130925 TTA130925 UCW130925 UMS130925 UWO130925 VGK130925 VQG130925 WAC130925 WJY130925 WTU130925 B196461:C196461 HI196461 RE196461 ABA196461 AKW196461 AUS196461 BEO196461 BOK196461 BYG196461 CIC196461 CRY196461 DBU196461 DLQ196461 DVM196461 EFI196461 EPE196461 EZA196461 FIW196461 FSS196461 GCO196461 GMK196461 GWG196461 HGC196461 HPY196461 HZU196461 IJQ196461 ITM196461 JDI196461 JNE196461 JXA196461 KGW196461 KQS196461 LAO196461 LKK196461 LUG196461 MEC196461 MNY196461 MXU196461 NHQ196461 NRM196461 OBI196461 OLE196461 OVA196461 PEW196461 POS196461 PYO196461 QIK196461 QSG196461 RCC196461 RLY196461 RVU196461 SFQ196461 SPM196461 SZI196461 TJE196461 TTA196461 UCW196461 UMS196461 UWO196461 VGK196461 VQG196461 WAC196461 WJY196461 WTU196461 B261997:C261997 HI261997 RE261997 ABA261997 AKW261997 AUS261997 BEO261997 BOK261997 BYG261997 CIC261997 CRY261997 DBU261997 DLQ261997 DVM261997 EFI261997 EPE261997 EZA261997 FIW261997 FSS261997 GCO261997 GMK261997 GWG261997 HGC261997 HPY261997 HZU261997 IJQ261997 ITM261997 JDI261997 JNE261997 JXA261997 KGW261997 KQS261997 LAO261997 LKK261997 LUG261997 MEC261997 MNY261997 MXU261997 NHQ261997 NRM261997 OBI261997 OLE261997 OVA261997 PEW261997 POS261997 PYO261997 QIK261997 QSG261997 RCC261997 RLY261997 RVU261997 SFQ261997 SPM261997 SZI261997 TJE261997 TTA261997 UCW261997 UMS261997 UWO261997 VGK261997 VQG261997 WAC261997 WJY261997 WTU261997 B327533:C327533 HI327533 RE327533 ABA327533 AKW327533 AUS327533 BEO327533 BOK327533 BYG327533 CIC327533 CRY327533 DBU327533 DLQ327533 DVM327533 EFI327533 EPE327533 EZA327533 FIW327533 FSS327533 GCO327533 GMK327533 GWG327533 HGC327533 HPY327533 HZU327533 IJQ327533 ITM327533 JDI327533 JNE327533 JXA327533 KGW327533 KQS327533 LAO327533 LKK327533 LUG327533 MEC327533 MNY327533 MXU327533 NHQ327533 NRM327533 OBI327533 OLE327533 OVA327533 PEW327533 POS327533 PYO327533 QIK327533 QSG327533 RCC327533 RLY327533 RVU327533 SFQ327533 SPM327533 SZI327533 TJE327533 TTA327533 UCW327533 UMS327533 UWO327533 VGK327533 VQG327533 WAC327533 WJY327533 WTU327533 B393069:C393069 HI393069 RE393069 ABA393069 AKW393069 AUS393069 BEO393069 BOK393069 BYG393069 CIC393069 CRY393069 DBU393069 DLQ393069 DVM393069 EFI393069 EPE393069 EZA393069 FIW393069 FSS393069 GCO393069 GMK393069 GWG393069 HGC393069 HPY393069 HZU393069 IJQ393069 ITM393069 JDI393069 JNE393069 JXA393069 KGW393069 KQS393069 LAO393069 LKK393069 LUG393069 MEC393069 MNY393069 MXU393069 NHQ393069 NRM393069 OBI393069 OLE393069 OVA393069 PEW393069 POS393069 PYO393069 QIK393069 QSG393069 RCC393069 RLY393069 RVU393069 SFQ393069 SPM393069 SZI393069 TJE393069 TTA393069 UCW393069 UMS393069 UWO393069 VGK393069 VQG393069 WAC393069 WJY393069 WTU393069 B458605:C458605 HI458605 RE458605 ABA458605 AKW458605 AUS458605 BEO458605 BOK458605 BYG458605 CIC458605 CRY458605 DBU458605 DLQ458605 DVM458605 EFI458605 EPE458605 EZA458605 FIW458605 FSS458605 GCO458605 GMK458605 GWG458605 HGC458605 HPY458605 HZU458605 IJQ458605 ITM458605 JDI458605 JNE458605 JXA458605 KGW458605 KQS458605 LAO458605 LKK458605 LUG458605 MEC458605 MNY458605 MXU458605 NHQ458605 NRM458605 OBI458605 OLE458605 OVA458605 PEW458605 POS458605 PYO458605 QIK458605 QSG458605 RCC458605 RLY458605 RVU458605 SFQ458605 SPM458605 SZI458605 TJE458605 TTA458605 UCW458605 UMS458605 UWO458605 VGK458605 VQG458605 WAC458605 WJY458605 WTU458605 B524141:C524141 HI524141 RE524141 ABA524141 AKW524141 AUS524141 BEO524141 BOK524141 BYG524141 CIC524141 CRY524141 DBU524141 DLQ524141 DVM524141 EFI524141 EPE524141 EZA524141 FIW524141 FSS524141 GCO524141 GMK524141 GWG524141 HGC524141 HPY524141 HZU524141 IJQ524141 ITM524141 JDI524141 JNE524141 JXA524141 KGW524141 KQS524141 LAO524141 LKK524141 LUG524141 MEC524141 MNY524141 MXU524141 NHQ524141 NRM524141 OBI524141 OLE524141 OVA524141 PEW524141 POS524141 PYO524141 QIK524141 QSG524141 RCC524141 RLY524141 RVU524141 SFQ524141 SPM524141 SZI524141 TJE524141 TTA524141 UCW524141 UMS524141 UWO524141 VGK524141 VQG524141 WAC524141 WJY524141 WTU524141 B589677:C589677 HI589677 RE589677 ABA589677 AKW589677 AUS589677 BEO589677 BOK589677 BYG589677 CIC589677 CRY589677 DBU589677 DLQ589677 DVM589677 EFI589677 EPE589677 EZA589677 FIW589677 FSS589677 GCO589677 GMK589677 GWG589677 HGC589677 HPY589677 HZU589677 IJQ589677 ITM589677 JDI589677 JNE589677 JXA589677 KGW589677 KQS589677 LAO589677 LKK589677 LUG589677 MEC589677 MNY589677 MXU589677 NHQ589677 NRM589677 OBI589677 OLE589677 OVA589677 PEW589677 POS589677 PYO589677 QIK589677 QSG589677 RCC589677 RLY589677 RVU589677 SFQ589677 SPM589677 SZI589677 TJE589677 TTA589677 UCW589677 UMS589677 UWO589677 VGK589677 VQG589677 WAC589677 WJY589677 WTU589677 B655213:C655213 HI655213 RE655213 ABA655213 AKW655213 AUS655213 BEO655213 BOK655213 BYG655213 CIC655213 CRY655213 DBU655213 DLQ655213 DVM655213 EFI655213 EPE655213 EZA655213 FIW655213 FSS655213 GCO655213 GMK655213 GWG655213 HGC655213 HPY655213 HZU655213 IJQ655213 ITM655213 JDI655213 JNE655213 JXA655213 KGW655213 KQS655213 LAO655213 LKK655213 LUG655213 MEC655213 MNY655213 MXU655213 NHQ655213 NRM655213 OBI655213 OLE655213 OVA655213 PEW655213 POS655213 PYO655213 QIK655213 QSG655213 RCC655213 RLY655213 RVU655213 SFQ655213 SPM655213 SZI655213 TJE655213 TTA655213 UCW655213 UMS655213 UWO655213 VGK655213 VQG655213 WAC655213 WJY655213 WTU655213 B720749:C720749 HI720749 RE720749 ABA720749 AKW720749 AUS720749 BEO720749 BOK720749 BYG720749 CIC720749 CRY720749 DBU720749 DLQ720749 DVM720749 EFI720749 EPE720749 EZA720749 FIW720749 FSS720749 GCO720749 GMK720749 GWG720749 HGC720749 HPY720749 HZU720749 IJQ720749 ITM720749 JDI720749 JNE720749 JXA720749 KGW720749 KQS720749 LAO720749 LKK720749 LUG720749 MEC720749 MNY720749 MXU720749 NHQ720749 NRM720749 OBI720749 OLE720749 OVA720749 PEW720749 POS720749 PYO720749 QIK720749 QSG720749 RCC720749 RLY720749 RVU720749 SFQ720749 SPM720749 SZI720749 TJE720749 TTA720749 UCW720749 UMS720749 UWO720749 VGK720749 VQG720749 WAC720749 WJY720749 WTU720749 B786285:C786285 HI786285 RE786285 ABA786285 AKW786285 AUS786285 BEO786285 BOK786285 BYG786285 CIC786285 CRY786285 DBU786285 DLQ786285 DVM786285 EFI786285 EPE786285 EZA786285 FIW786285 FSS786285 GCO786285 GMK786285 GWG786285 HGC786285 HPY786285 HZU786285 IJQ786285 ITM786285 JDI786285 JNE786285 JXA786285 KGW786285 KQS786285 LAO786285 LKK786285 LUG786285 MEC786285 MNY786285 MXU786285 NHQ786285 NRM786285 OBI786285 OLE786285 OVA786285 PEW786285 POS786285 PYO786285 QIK786285 QSG786285 RCC786285 RLY786285 RVU786285 SFQ786285 SPM786285 SZI786285 TJE786285 TTA786285 UCW786285 UMS786285 UWO786285 VGK786285 VQG786285 WAC786285 WJY786285 WTU786285 B851821:C851821 HI851821 RE851821 ABA851821 AKW851821 AUS851821 BEO851821 BOK851821 BYG851821 CIC851821 CRY851821 DBU851821 DLQ851821 DVM851821 EFI851821 EPE851821 EZA851821 FIW851821 FSS851821 GCO851821 GMK851821 GWG851821 HGC851821 HPY851821 HZU851821 IJQ851821 ITM851821 JDI851821 JNE851821 JXA851821 KGW851821 KQS851821 LAO851821 LKK851821 LUG851821 MEC851821 MNY851821 MXU851821 NHQ851821 NRM851821 OBI851821 OLE851821 OVA851821 PEW851821 POS851821 PYO851821 QIK851821 QSG851821 RCC851821 RLY851821 RVU851821 SFQ851821 SPM851821 SZI851821 TJE851821 TTA851821 UCW851821 UMS851821 UWO851821 VGK851821 VQG851821 WAC851821 WJY851821 WTU851821 B917357:C917357 HI917357 RE917357 ABA917357 AKW917357 AUS917357 BEO917357 BOK917357 BYG917357 CIC917357 CRY917357 DBU917357 DLQ917357 DVM917357 EFI917357 EPE917357 EZA917357 FIW917357 FSS917357 GCO917357 GMK917357 GWG917357 HGC917357 HPY917357 HZU917357 IJQ917357 ITM917357 JDI917357 JNE917357 JXA917357 KGW917357 KQS917357 LAO917357 LKK917357 LUG917357 MEC917357 MNY917357 MXU917357 NHQ917357 NRM917357 OBI917357 OLE917357 OVA917357 PEW917357 POS917357 PYO917357 QIK917357 QSG917357 RCC917357 RLY917357 RVU917357 SFQ917357 SPM917357 SZI917357 TJE917357 TTA917357 UCW917357 UMS917357 UWO917357 VGK917357 VQG917357 WAC917357 WJY917357 WTU917357 D982910:E982910 D65406:E65406 D130942:E130942 D196478:E196478 D262014:E262014 D327550:E327550 D393086:E393086 D458622:E458622 D524158:E524158 D589694:E589694 D655230:E655230 D720766:E720766 D786302:E786302 D851838:E851838 D917374:E917374"/>
    <dataValidation allowBlank="1" showInputMessage="1" showErrorMessage="1" prompt="Vous pouvez copier ces tableaux et graphiques grâce aux commandes « Copier » puis  « Collage spécial » puis « Image (métafichier amélioré) »" sqref="A65327 HH65327 RD65327 AAZ65327 AKV65327 AUR65327 BEN65327 BOJ65327 BYF65327 CIB65327 CRX65327 DBT65327 DLP65327 DVL65327 EFH65327 EPD65327 EYZ65327 FIV65327 FSR65327 GCN65327 GMJ65327 GWF65327 HGB65327 HPX65327 HZT65327 IJP65327 ITL65327 JDH65327 JND65327 JWZ65327 KGV65327 KQR65327 LAN65327 LKJ65327 LUF65327 MEB65327 MNX65327 MXT65327 NHP65327 NRL65327 OBH65327 OLD65327 OUZ65327 PEV65327 POR65327 PYN65327 QIJ65327 QSF65327 RCB65327 RLX65327 RVT65327 SFP65327 SPL65327 SZH65327 TJD65327 TSZ65327 UCV65327 UMR65327 UWN65327 VGJ65327 VQF65327 WAB65327 WJX65327 WTT65327 A130863 HH130863 RD130863 AAZ130863 AKV130863 AUR130863 BEN130863 BOJ130863 BYF130863 CIB130863 CRX130863 DBT130863 DLP130863 DVL130863 EFH130863 EPD130863 EYZ130863 FIV130863 FSR130863 GCN130863 GMJ130863 GWF130863 HGB130863 HPX130863 HZT130863 IJP130863 ITL130863 JDH130863 JND130863 JWZ130863 KGV130863 KQR130863 LAN130863 LKJ130863 LUF130863 MEB130863 MNX130863 MXT130863 NHP130863 NRL130863 OBH130863 OLD130863 OUZ130863 PEV130863 POR130863 PYN130863 QIJ130863 QSF130863 RCB130863 RLX130863 RVT130863 SFP130863 SPL130863 SZH130863 TJD130863 TSZ130863 UCV130863 UMR130863 UWN130863 VGJ130863 VQF130863 WAB130863 WJX130863 WTT130863 A196399 HH196399 RD196399 AAZ196399 AKV196399 AUR196399 BEN196399 BOJ196399 BYF196399 CIB196399 CRX196399 DBT196399 DLP196399 DVL196399 EFH196399 EPD196399 EYZ196399 FIV196399 FSR196399 GCN196399 GMJ196399 GWF196399 HGB196399 HPX196399 HZT196399 IJP196399 ITL196399 JDH196399 JND196399 JWZ196399 KGV196399 KQR196399 LAN196399 LKJ196399 LUF196399 MEB196399 MNX196399 MXT196399 NHP196399 NRL196399 OBH196399 OLD196399 OUZ196399 PEV196399 POR196399 PYN196399 QIJ196399 QSF196399 RCB196399 RLX196399 RVT196399 SFP196399 SPL196399 SZH196399 TJD196399 TSZ196399 UCV196399 UMR196399 UWN196399 VGJ196399 VQF196399 WAB196399 WJX196399 WTT196399 A261935 HH261935 RD261935 AAZ261935 AKV261935 AUR261935 BEN261935 BOJ261935 BYF261935 CIB261935 CRX261935 DBT261935 DLP261935 DVL261935 EFH261935 EPD261935 EYZ261935 FIV261935 FSR261935 GCN261935 GMJ261935 GWF261935 HGB261935 HPX261935 HZT261935 IJP261935 ITL261935 JDH261935 JND261935 JWZ261935 KGV261935 KQR261935 LAN261935 LKJ261935 LUF261935 MEB261935 MNX261935 MXT261935 NHP261935 NRL261935 OBH261935 OLD261935 OUZ261935 PEV261935 POR261935 PYN261935 QIJ261935 QSF261935 RCB261935 RLX261935 RVT261935 SFP261935 SPL261935 SZH261935 TJD261935 TSZ261935 UCV261935 UMR261935 UWN261935 VGJ261935 VQF261935 WAB261935 WJX261935 WTT261935 A327471 HH327471 RD327471 AAZ327471 AKV327471 AUR327471 BEN327471 BOJ327471 BYF327471 CIB327471 CRX327471 DBT327471 DLP327471 DVL327471 EFH327471 EPD327471 EYZ327471 FIV327471 FSR327471 GCN327471 GMJ327471 GWF327471 HGB327471 HPX327471 HZT327471 IJP327471 ITL327471 JDH327471 JND327471 JWZ327471 KGV327471 KQR327471 LAN327471 LKJ327471 LUF327471 MEB327471 MNX327471 MXT327471 NHP327471 NRL327471 OBH327471 OLD327471 OUZ327471 PEV327471 POR327471 PYN327471 QIJ327471 QSF327471 RCB327471 RLX327471 RVT327471 SFP327471 SPL327471 SZH327471 TJD327471 TSZ327471 UCV327471 UMR327471 UWN327471 VGJ327471 VQF327471 WAB327471 WJX327471 WTT327471 A393007 HH393007 RD393007 AAZ393007 AKV393007 AUR393007 BEN393007 BOJ393007 BYF393007 CIB393007 CRX393007 DBT393007 DLP393007 DVL393007 EFH393007 EPD393007 EYZ393007 FIV393007 FSR393007 GCN393007 GMJ393007 GWF393007 HGB393007 HPX393007 HZT393007 IJP393007 ITL393007 JDH393007 JND393007 JWZ393007 KGV393007 KQR393007 LAN393007 LKJ393007 LUF393007 MEB393007 MNX393007 MXT393007 NHP393007 NRL393007 OBH393007 OLD393007 OUZ393007 PEV393007 POR393007 PYN393007 QIJ393007 QSF393007 RCB393007 RLX393007 RVT393007 SFP393007 SPL393007 SZH393007 TJD393007 TSZ393007 UCV393007 UMR393007 UWN393007 VGJ393007 VQF393007 WAB393007 WJX393007 WTT393007 A458543 HH458543 RD458543 AAZ458543 AKV458543 AUR458543 BEN458543 BOJ458543 BYF458543 CIB458543 CRX458543 DBT458543 DLP458543 DVL458543 EFH458543 EPD458543 EYZ458543 FIV458543 FSR458543 GCN458543 GMJ458543 GWF458543 HGB458543 HPX458543 HZT458543 IJP458543 ITL458543 JDH458543 JND458543 JWZ458543 KGV458543 KQR458543 LAN458543 LKJ458543 LUF458543 MEB458543 MNX458543 MXT458543 NHP458543 NRL458543 OBH458543 OLD458543 OUZ458543 PEV458543 POR458543 PYN458543 QIJ458543 QSF458543 RCB458543 RLX458543 RVT458543 SFP458543 SPL458543 SZH458543 TJD458543 TSZ458543 UCV458543 UMR458543 UWN458543 VGJ458543 VQF458543 WAB458543 WJX458543 WTT458543 A524079 HH524079 RD524079 AAZ524079 AKV524079 AUR524079 BEN524079 BOJ524079 BYF524079 CIB524079 CRX524079 DBT524079 DLP524079 DVL524079 EFH524079 EPD524079 EYZ524079 FIV524079 FSR524079 GCN524079 GMJ524079 GWF524079 HGB524079 HPX524079 HZT524079 IJP524079 ITL524079 JDH524079 JND524079 JWZ524079 KGV524079 KQR524079 LAN524079 LKJ524079 LUF524079 MEB524079 MNX524079 MXT524079 NHP524079 NRL524079 OBH524079 OLD524079 OUZ524079 PEV524079 POR524079 PYN524079 QIJ524079 QSF524079 RCB524079 RLX524079 RVT524079 SFP524079 SPL524079 SZH524079 TJD524079 TSZ524079 UCV524079 UMR524079 UWN524079 VGJ524079 VQF524079 WAB524079 WJX524079 WTT524079 A589615 HH589615 RD589615 AAZ589615 AKV589615 AUR589615 BEN589615 BOJ589615 BYF589615 CIB589615 CRX589615 DBT589615 DLP589615 DVL589615 EFH589615 EPD589615 EYZ589615 FIV589615 FSR589615 GCN589615 GMJ589615 GWF589615 HGB589615 HPX589615 HZT589615 IJP589615 ITL589615 JDH589615 JND589615 JWZ589615 KGV589615 KQR589615 LAN589615 LKJ589615 LUF589615 MEB589615 MNX589615 MXT589615 NHP589615 NRL589615 OBH589615 OLD589615 OUZ589615 PEV589615 POR589615 PYN589615 QIJ589615 QSF589615 RCB589615 RLX589615 RVT589615 SFP589615 SPL589615 SZH589615 TJD589615 TSZ589615 UCV589615 UMR589615 UWN589615 VGJ589615 VQF589615 WAB589615 WJX589615 WTT589615 A655151 HH655151 RD655151 AAZ655151 AKV655151 AUR655151 BEN655151 BOJ655151 BYF655151 CIB655151 CRX655151 DBT655151 DLP655151 DVL655151 EFH655151 EPD655151 EYZ655151 FIV655151 FSR655151 GCN655151 GMJ655151 GWF655151 HGB655151 HPX655151 HZT655151 IJP655151 ITL655151 JDH655151 JND655151 JWZ655151 KGV655151 KQR655151 LAN655151 LKJ655151 LUF655151 MEB655151 MNX655151 MXT655151 NHP655151 NRL655151 OBH655151 OLD655151 OUZ655151 PEV655151 POR655151 PYN655151 QIJ655151 QSF655151 RCB655151 RLX655151 RVT655151 SFP655151 SPL655151 SZH655151 TJD655151 TSZ655151 UCV655151 UMR655151 UWN655151 VGJ655151 VQF655151 WAB655151 WJX655151 WTT655151 A720687 HH720687 RD720687 AAZ720687 AKV720687 AUR720687 BEN720687 BOJ720687 BYF720687 CIB720687 CRX720687 DBT720687 DLP720687 DVL720687 EFH720687 EPD720687 EYZ720687 FIV720687 FSR720687 GCN720687 GMJ720687 GWF720687 HGB720687 HPX720687 HZT720687 IJP720687 ITL720687 JDH720687 JND720687 JWZ720687 KGV720687 KQR720687 LAN720687 LKJ720687 LUF720687 MEB720687 MNX720687 MXT720687 NHP720687 NRL720687 OBH720687 OLD720687 OUZ720687 PEV720687 POR720687 PYN720687 QIJ720687 QSF720687 RCB720687 RLX720687 RVT720687 SFP720687 SPL720687 SZH720687 TJD720687 TSZ720687 UCV720687 UMR720687 UWN720687 VGJ720687 VQF720687 WAB720687 WJX720687 WTT720687 A786223 HH786223 RD786223 AAZ786223 AKV786223 AUR786223 BEN786223 BOJ786223 BYF786223 CIB786223 CRX786223 DBT786223 DLP786223 DVL786223 EFH786223 EPD786223 EYZ786223 FIV786223 FSR786223 GCN786223 GMJ786223 GWF786223 HGB786223 HPX786223 HZT786223 IJP786223 ITL786223 JDH786223 JND786223 JWZ786223 KGV786223 KQR786223 LAN786223 LKJ786223 LUF786223 MEB786223 MNX786223 MXT786223 NHP786223 NRL786223 OBH786223 OLD786223 OUZ786223 PEV786223 POR786223 PYN786223 QIJ786223 QSF786223 RCB786223 RLX786223 RVT786223 SFP786223 SPL786223 SZH786223 TJD786223 TSZ786223 UCV786223 UMR786223 UWN786223 VGJ786223 VQF786223 WAB786223 WJX786223 WTT786223 A851759 HH851759 RD851759 AAZ851759 AKV851759 AUR851759 BEN851759 BOJ851759 BYF851759 CIB851759 CRX851759 DBT851759 DLP851759 DVL851759 EFH851759 EPD851759 EYZ851759 FIV851759 FSR851759 GCN851759 GMJ851759 GWF851759 HGB851759 HPX851759 HZT851759 IJP851759 ITL851759 JDH851759 JND851759 JWZ851759 KGV851759 KQR851759 LAN851759 LKJ851759 LUF851759 MEB851759 MNX851759 MXT851759 NHP851759 NRL851759 OBH851759 OLD851759 OUZ851759 PEV851759 POR851759 PYN851759 QIJ851759 QSF851759 RCB851759 RLX851759 RVT851759 SFP851759 SPL851759 SZH851759 TJD851759 TSZ851759 UCV851759 UMR851759 UWN851759 VGJ851759 VQF851759 WAB851759 WJX851759 WTT851759 A917295 HH917295 RD917295 AAZ917295 AKV917295 AUR917295 BEN917295 BOJ917295 BYF917295 CIB917295 CRX917295 DBT917295 DLP917295 DVL917295 EFH917295 EPD917295 EYZ917295 FIV917295 FSR917295 GCN917295 GMJ917295 GWF917295 HGB917295 HPX917295 HZT917295 IJP917295 ITL917295 JDH917295 JND917295 JWZ917295 KGV917295 KQR917295 LAN917295 LKJ917295 LUF917295 MEB917295 MNX917295 MXT917295 NHP917295 NRL917295 OBH917295 OLD917295 OUZ917295 PEV917295 POR917295 PYN917295 QIJ917295 QSF917295 RCB917295 RLX917295 RVT917295 SFP917295 SPL917295 SZH917295 TJD917295 TSZ917295 UCV917295 UMR917295 UWN917295 VGJ917295 VQF917295 WAB917295 WJX917295 WTT917295 A982831 HH982831 RD982831 AAZ982831 AKV982831 AUR982831 BEN982831 BOJ982831 BYF982831 CIB982831 CRX982831 DBT982831 DLP982831 DVL982831 EFH982831 EPD982831 EYZ982831 FIV982831 FSR982831 GCN982831 GMJ982831 GWF982831 HGB982831 HPX982831 HZT982831 IJP982831 ITL982831 JDH982831 JND982831 JWZ982831 KGV982831 KQR982831 LAN982831 LKJ982831 LUF982831 MEB982831 MNX982831 MXT982831 NHP982831 NRL982831 OBH982831 OLD982831 OUZ982831 PEV982831 POR982831 PYN982831 QIJ982831 QSF982831 RCB982831 RLX982831 RVT982831 SFP982831 SPL982831 SZH982831 TJD982831 TSZ982831 UCV982831 UMR982831 UWN982831 VGJ982831 VQF982831 WAB982831 WJX982831 WTT982831"/>
    <dataValidation allowBlank="1" showInputMessage="1" showErrorMessage="1" prompt="Analyse _x000a_des écarts" sqref="A65326 HH65326 RD65326 AAZ65326 AKV65326 AUR65326 BEN65326 BOJ65326 BYF65326 CIB65326 CRX65326 DBT65326 DLP65326 DVL65326 EFH65326 EPD65326 EYZ65326 FIV65326 FSR65326 GCN65326 GMJ65326 GWF65326 HGB65326 HPX65326 HZT65326 IJP65326 ITL65326 JDH65326 JND65326 JWZ65326 KGV65326 KQR65326 LAN65326 LKJ65326 LUF65326 MEB65326 MNX65326 MXT65326 NHP65326 NRL65326 OBH65326 OLD65326 OUZ65326 PEV65326 POR65326 PYN65326 QIJ65326 QSF65326 RCB65326 RLX65326 RVT65326 SFP65326 SPL65326 SZH65326 TJD65326 TSZ65326 UCV65326 UMR65326 UWN65326 VGJ65326 VQF65326 WAB65326 WJX65326 WTT65326 A130862 HH130862 RD130862 AAZ130862 AKV130862 AUR130862 BEN130862 BOJ130862 BYF130862 CIB130862 CRX130862 DBT130862 DLP130862 DVL130862 EFH130862 EPD130862 EYZ130862 FIV130862 FSR130862 GCN130862 GMJ130862 GWF130862 HGB130862 HPX130862 HZT130862 IJP130862 ITL130862 JDH130862 JND130862 JWZ130862 KGV130862 KQR130862 LAN130862 LKJ130862 LUF130862 MEB130862 MNX130862 MXT130862 NHP130862 NRL130862 OBH130862 OLD130862 OUZ130862 PEV130862 POR130862 PYN130862 QIJ130862 QSF130862 RCB130862 RLX130862 RVT130862 SFP130862 SPL130862 SZH130862 TJD130862 TSZ130862 UCV130862 UMR130862 UWN130862 VGJ130862 VQF130862 WAB130862 WJX130862 WTT130862 A196398 HH196398 RD196398 AAZ196398 AKV196398 AUR196398 BEN196398 BOJ196398 BYF196398 CIB196398 CRX196398 DBT196398 DLP196398 DVL196398 EFH196398 EPD196398 EYZ196398 FIV196398 FSR196398 GCN196398 GMJ196398 GWF196398 HGB196398 HPX196398 HZT196398 IJP196398 ITL196398 JDH196398 JND196398 JWZ196398 KGV196398 KQR196398 LAN196398 LKJ196398 LUF196398 MEB196398 MNX196398 MXT196398 NHP196398 NRL196398 OBH196398 OLD196398 OUZ196398 PEV196398 POR196398 PYN196398 QIJ196398 QSF196398 RCB196398 RLX196398 RVT196398 SFP196398 SPL196398 SZH196398 TJD196398 TSZ196398 UCV196398 UMR196398 UWN196398 VGJ196398 VQF196398 WAB196398 WJX196398 WTT196398 A261934 HH261934 RD261934 AAZ261934 AKV261934 AUR261934 BEN261934 BOJ261934 BYF261934 CIB261934 CRX261934 DBT261934 DLP261934 DVL261934 EFH261934 EPD261934 EYZ261934 FIV261934 FSR261934 GCN261934 GMJ261934 GWF261934 HGB261934 HPX261934 HZT261934 IJP261934 ITL261934 JDH261934 JND261934 JWZ261934 KGV261934 KQR261934 LAN261934 LKJ261934 LUF261934 MEB261934 MNX261934 MXT261934 NHP261934 NRL261934 OBH261934 OLD261934 OUZ261934 PEV261934 POR261934 PYN261934 QIJ261934 QSF261934 RCB261934 RLX261934 RVT261934 SFP261934 SPL261934 SZH261934 TJD261934 TSZ261934 UCV261934 UMR261934 UWN261934 VGJ261934 VQF261934 WAB261934 WJX261934 WTT261934 A327470 HH327470 RD327470 AAZ327470 AKV327470 AUR327470 BEN327470 BOJ327470 BYF327470 CIB327470 CRX327470 DBT327470 DLP327470 DVL327470 EFH327470 EPD327470 EYZ327470 FIV327470 FSR327470 GCN327470 GMJ327470 GWF327470 HGB327470 HPX327470 HZT327470 IJP327470 ITL327470 JDH327470 JND327470 JWZ327470 KGV327470 KQR327470 LAN327470 LKJ327470 LUF327470 MEB327470 MNX327470 MXT327470 NHP327470 NRL327470 OBH327470 OLD327470 OUZ327470 PEV327470 POR327470 PYN327470 QIJ327470 QSF327470 RCB327470 RLX327470 RVT327470 SFP327470 SPL327470 SZH327470 TJD327470 TSZ327470 UCV327470 UMR327470 UWN327470 VGJ327470 VQF327470 WAB327470 WJX327470 WTT327470 A393006 HH393006 RD393006 AAZ393006 AKV393006 AUR393006 BEN393006 BOJ393006 BYF393006 CIB393006 CRX393006 DBT393006 DLP393006 DVL393006 EFH393006 EPD393006 EYZ393006 FIV393006 FSR393006 GCN393006 GMJ393006 GWF393006 HGB393006 HPX393006 HZT393006 IJP393006 ITL393006 JDH393006 JND393006 JWZ393006 KGV393006 KQR393006 LAN393006 LKJ393006 LUF393006 MEB393006 MNX393006 MXT393006 NHP393006 NRL393006 OBH393006 OLD393006 OUZ393006 PEV393006 POR393006 PYN393006 QIJ393006 QSF393006 RCB393006 RLX393006 RVT393006 SFP393006 SPL393006 SZH393006 TJD393006 TSZ393006 UCV393006 UMR393006 UWN393006 VGJ393006 VQF393006 WAB393006 WJX393006 WTT393006 A458542 HH458542 RD458542 AAZ458542 AKV458542 AUR458542 BEN458542 BOJ458542 BYF458542 CIB458542 CRX458542 DBT458542 DLP458542 DVL458542 EFH458542 EPD458542 EYZ458542 FIV458542 FSR458542 GCN458542 GMJ458542 GWF458542 HGB458542 HPX458542 HZT458542 IJP458542 ITL458542 JDH458542 JND458542 JWZ458542 KGV458542 KQR458542 LAN458542 LKJ458542 LUF458542 MEB458542 MNX458542 MXT458542 NHP458542 NRL458542 OBH458542 OLD458542 OUZ458542 PEV458542 POR458542 PYN458542 QIJ458542 QSF458542 RCB458542 RLX458542 RVT458542 SFP458542 SPL458542 SZH458542 TJD458542 TSZ458542 UCV458542 UMR458542 UWN458542 VGJ458542 VQF458542 WAB458542 WJX458542 WTT458542 A524078 HH524078 RD524078 AAZ524078 AKV524078 AUR524078 BEN524078 BOJ524078 BYF524078 CIB524078 CRX524078 DBT524078 DLP524078 DVL524078 EFH524078 EPD524078 EYZ524078 FIV524078 FSR524078 GCN524078 GMJ524078 GWF524078 HGB524078 HPX524078 HZT524078 IJP524078 ITL524078 JDH524078 JND524078 JWZ524078 KGV524078 KQR524078 LAN524078 LKJ524078 LUF524078 MEB524078 MNX524078 MXT524078 NHP524078 NRL524078 OBH524078 OLD524078 OUZ524078 PEV524078 POR524078 PYN524078 QIJ524078 QSF524078 RCB524078 RLX524078 RVT524078 SFP524078 SPL524078 SZH524078 TJD524078 TSZ524078 UCV524078 UMR524078 UWN524078 VGJ524078 VQF524078 WAB524078 WJX524078 WTT524078 A589614 HH589614 RD589614 AAZ589614 AKV589614 AUR589614 BEN589614 BOJ589614 BYF589614 CIB589614 CRX589614 DBT589614 DLP589614 DVL589614 EFH589614 EPD589614 EYZ589614 FIV589614 FSR589614 GCN589614 GMJ589614 GWF589614 HGB589614 HPX589614 HZT589614 IJP589614 ITL589614 JDH589614 JND589614 JWZ589614 KGV589614 KQR589614 LAN589614 LKJ589614 LUF589614 MEB589614 MNX589614 MXT589614 NHP589614 NRL589614 OBH589614 OLD589614 OUZ589614 PEV589614 POR589614 PYN589614 QIJ589614 QSF589614 RCB589614 RLX589614 RVT589614 SFP589614 SPL589614 SZH589614 TJD589614 TSZ589614 UCV589614 UMR589614 UWN589614 VGJ589614 VQF589614 WAB589614 WJX589614 WTT589614 A655150 HH655150 RD655150 AAZ655150 AKV655150 AUR655150 BEN655150 BOJ655150 BYF655150 CIB655150 CRX655150 DBT655150 DLP655150 DVL655150 EFH655150 EPD655150 EYZ655150 FIV655150 FSR655150 GCN655150 GMJ655150 GWF655150 HGB655150 HPX655150 HZT655150 IJP655150 ITL655150 JDH655150 JND655150 JWZ655150 KGV655150 KQR655150 LAN655150 LKJ655150 LUF655150 MEB655150 MNX655150 MXT655150 NHP655150 NRL655150 OBH655150 OLD655150 OUZ655150 PEV655150 POR655150 PYN655150 QIJ655150 QSF655150 RCB655150 RLX655150 RVT655150 SFP655150 SPL655150 SZH655150 TJD655150 TSZ655150 UCV655150 UMR655150 UWN655150 VGJ655150 VQF655150 WAB655150 WJX655150 WTT655150 A720686 HH720686 RD720686 AAZ720686 AKV720686 AUR720686 BEN720686 BOJ720686 BYF720686 CIB720686 CRX720686 DBT720686 DLP720686 DVL720686 EFH720686 EPD720686 EYZ720686 FIV720686 FSR720686 GCN720686 GMJ720686 GWF720686 HGB720686 HPX720686 HZT720686 IJP720686 ITL720686 JDH720686 JND720686 JWZ720686 KGV720686 KQR720686 LAN720686 LKJ720686 LUF720686 MEB720686 MNX720686 MXT720686 NHP720686 NRL720686 OBH720686 OLD720686 OUZ720686 PEV720686 POR720686 PYN720686 QIJ720686 QSF720686 RCB720686 RLX720686 RVT720686 SFP720686 SPL720686 SZH720686 TJD720686 TSZ720686 UCV720686 UMR720686 UWN720686 VGJ720686 VQF720686 WAB720686 WJX720686 WTT720686 A786222 HH786222 RD786222 AAZ786222 AKV786222 AUR786222 BEN786222 BOJ786222 BYF786222 CIB786222 CRX786222 DBT786222 DLP786222 DVL786222 EFH786222 EPD786222 EYZ786222 FIV786222 FSR786222 GCN786222 GMJ786222 GWF786222 HGB786222 HPX786222 HZT786222 IJP786222 ITL786222 JDH786222 JND786222 JWZ786222 KGV786222 KQR786222 LAN786222 LKJ786222 LUF786222 MEB786222 MNX786222 MXT786222 NHP786222 NRL786222 OBH786222 OLD786222 OUZ786222 PEV786222 POR786222 PYN786222 QIJ786222 QSF786222 RCB786222 RLX786222 RVT786222 SFP786222 SPL786222 SZH786222 TJD786222 TSZ786222 UCV786222 UMR786222 UWN786222 VGJ786222 VQF786222 WAB786222 WJX786222 WTT786222 A851758 HH851758 RD851758 AAZ851758 AKV851758 AUR851758 BEN851758 BOJ851758 BYF851758 CIB851758 CRX851758 DBT851758 DLP851758 DVL851758 EFH851758 EPD851758 EYZ851758 FIV851758 FSR851758 GCN851758 GMJ851758 GWF851758 HGB851758 HPX851758 HZT851758 IJP851758 ITL851758 JDH851758 JND851758 JWZ851758 KGV851758 KQR851758 LAN851758 LKJ851758 LUF851758 MEB851758 MNX851758 MXT851758 NHP851758 NRL851758 OBH851758 OLD851758 OUZ851758 PEV851758 POR851758 PYN851758 QIJ851758 QSF851758 RCB851758 RLX851758 RVT851758 SFP851758 SPL851758 SZH851758 TJD851758 TSZ851758 UCV851758 UMR851758 UWN851758 VGJ851758 VQF851758 WAB851758 WJX851758 WTT851758 A917294 HH917294 RD917294 AAZ917294 AKV917294 AUR917294 BEN917294 BOJ917294 BYF917294 CIB917294 CRX917294 DBT917294 DLP917294 DVL917294 EFH917294 EPD917294 EYZ917294 FIV917294 FSR917294 GCN917294 GMJ917294 GWF917294 HGB917294 HPX917294 HZT917294 IJP917294 ITL917294 JDH917294 JND917294 JWZ917294 KGV917294 KQR917294 LAN917294 LKJ917294 LUF917294 MEB917294 MNX917294 MXT917294 NHP917294 NRL917294 OBH917294 OLD917294 OUZ917294 PEV917294 POR917294 PYN917294 QIJ917294 QSF917294 RCB917294 RLX917294 RVT917294 SFP917294 SPL917294 SZH917294 TJD917294 TSZ917294 UCV917294 UMR917294 UWN917294 VGJ917294 VQF917294 WAB917294 WJX917294 WTT917294 A982830 HH982830 RD982830 AAZ982830 AKV982830 AUR982830 BEN982830 BOJ982830 BYF982830 CIB982830 CRX982830 DBT982830 DLP982830 DVL982830 EFH982830 EPD982830 EYZ982830 FIV982830 FSR982830 GCN982830 GMJ982830 GWF982830 HGB982830 HPX982830 HZT982830 IJP982830 ITL982830 JDH982830 JND982830 JWZ982830 KGV982830 KQR982830 LAN982830 LKJ982830 LUF982830 MEB982830 MNX982830 MXT982830 NHP982830 NRL982830 OBH982830 OLD982830 OUZ982830 PEV982830 POR982830 PYN982830 QIJ982830 QSF982830 RCB982830 RLX982830 RVT982830 SFP982830 SPL982830 SZH982830 TJD982830 TSZ982830 UCV982830 UMR982830 UWN982830 VGJ982830 VQF982830 WAB982830 WJX982830 WTT982830"/>
    <dataValidation allowBlank="1" showInputMessage="1" showErrorMessage="1" prompt="% du CA réalisé" sqref="HY589668 RU589668 ABQ589668 ALM589668 AVI589668 BFE589668 BPA589668 BYW589668 CIS589668 CSO589668 DCK589668 DMG589668 DWC589668 EFY589668 EPU589668 EZQ589668 FJM589668 FTI589668 GDE589668 GNA589668 GWW589668 HGS589668 HQO589668 IAK589668 IKG589668 IUC589668 JDY589668 JNU589668 JXQ589668 KHM589668 KRI589668 LBE589668 LLA589668 LUW589668 MES589668 MOO589668 MYK589668 NIG589668 NSC589668 OBY589668 OLU589668 OVQ589668 PFM589668 PPI589668 PZE589668 QJA589668 QSW589668 RCS589668 RMO589668 RWK589668 SGG589668 SQC589668 SZY589668 TJU589668 TTQ589668 UDM589668 UNI589668 UXE589668 VHA589668 VQW589668 WAS589668 WKO589668 WUK589668 HY65354 RU65354 ABQ65354 ALM65354 AVI65354 BFE65354 BPA65354 BYW65354 CIS65354 CSO65354 DCK65354 DMG65354 DWC65354 EFY65354 EPU65354 EZQ65354 FJM65354 FTI65354 GDE65354 GNA65354 GWW65354 HGS65354 HQO65354 IAK65354 IKG65354 IUC65354 JDY65354 JNU65354 JXQ65354 KHM65354 KRI65354 LBE65354 LLA65354 LUW65354 MES65354 MOO65354 MYK65354 NIG65354 NSC65354 OBY65354 OLU65354 OVQ65354 PFM65354 PPI65354 PZE65354 QJA65354 QSW65354 RCS65354 RMO65354 RWK65354 SGG65354 SQC65354 SZY65354 TJU65354 TTQ65354 UDM65354 UNI65354 UXE65354 VHA65354 VQW65354 WAS65354 WKO65354 WUK65354 HY130890 RU130890 ABQ130890 ALM130890 AVI130890 BFE130890 BPA130890 BYW130890 CIS130890 CSO130890 DCK130890 DMG130890 DWC130890 EFY130890 EPU130890 EZQ130890 FJM130890 FTI130890 GDE130890 GNA130890 GWW130890 HGS130890 HQO130890 IAK130890 IKG130890 IUC130890 JDY130890 JNU130890 JXQ130890 KHM130890 KRI130890 LBE130890 LLA130890 LUW130890 MES130890 MOO130890 MYK130890 NIG130890 NSC130890 OBY130890 OLU130890 OVQ130890 PFM130890 PPI130890 PZE130890 QJA130890 QSW130890 RCS130890 RMO130890 RWK130890 SGG130890 SQC130890 SZY130890 TJU130890 TTQ130890 UDM130890 UNI130890 UXE130890 VHA130890 VQW130890 WAS130890 WKO130890 WUK130890 HY196426 RU196426 ABQ196426 ALM196426 AVI196426 BFE196426 BPA196426 BYW196426 CIS196426 CSO196426 DCK196426 DMG196426 DWC196426 EFY196426 EPU196426 EZQ196426 FJM196426 FTI196426 GDE196426 GNA196426 GWW196426 HGS196426 HQO196426 IAK196426 IKG196426 IUC196426 JDY196426 JNU196426 JXQ196426 KHM196426 KRI196426 LBE196426 LLA196426 LUW196426 MES196426 MOO196426 MYK196426 NIG196426 NSC196426 OBY196426 OLU196426 OVQ196426 PFM196426 PPI196426 PZE196426 QJA196426 QSW196426 RCS196426 RMO196426 RWK196426 SGG196426 SQC196426 SZY196426 TJU196426 TTQ196426 UDM196426 UNI196426 UXE196426 VHA196426 VQW196426 WAS196426 WKO196426 WUK196426 HY261962 RU261962 ABQ261962 ALM261962 AVI261962 BFE261962 BPA261962 BYW261962 CIS261962 CSO261962 DCK261962 DMG261962 DWC261962 EFY261962 EPU261962 EZQ261962 FJM261962 FTI261962 GDE261962 GNA261962 GWW261962 HGS261962 HQO261962 IAK261962 IKG261962 IUC261962 JDY261962 JNU261962 JXQ261962 KHM261962 KRI261962 LBE261962 LLA261962 LUW261962 MES261962 MOO261962 MYK261962 NIG261962 NSC261962 OBY261962 OLU261962 OVQ261962 PFM261962 PPI261962 PZE261962 QJA261962 QSW261962 RCS261962 RMO261962 RWK261962 SGG261962 SQC261962 SZY261962 TJU261962 TTQ261962 UDM261962 UNI261962 UXE261962 VHA261962 VQW261962 WAS261962 WKO261962 WUK261962 HY327498 RU327498 ABQ327498 ALM327498 AVI327498 BFE327498 BPA327498 BYW327498 CIS327498 CSO327498 DCK327498 DMG327498 DWC327498 EFY327498 EPU327498 EZQ327498 FJM327498 FTI327498 GDE327498 GNA327498 GWW327498 HGS327498 HQO327498 IAK327498 IKG327498 IUC327498 JDY327498 JNU327498 JXQ327498 KHM327498 KRI327498 LBE327498 LLA327498 LUW327498 MES327498 MOO327498 MYK327498 NIG327498 NSC327498 OBY327498 OLU327498 OVQ327498 PFM327498 PPI327498 PZE327498 QJA327498 QSW327498 RCS327498 RMO327498 RWK327498 SGG327498 SQC327498 SZY327498 TJU327498 TTQ327498 UDM327498 UNI327498 UXE327498 VHA327498 VQW327498 WAS327498 WKO327498 WUK327498 HY393034 RU393034 ABQ393034 ALM393034 AVI393034 BFE393034 BPA393034 BYW393034 CIS393034 CSO393034 DCK393034 DMG393034 DWC393034 EFY393034 EPU393034 EZQ393034 FJM393034 FTI393034 GDE393034 GNA393034 GWW393034 HGS393034 HQO393034 IAK393034 IKG393034 IUC393034 JDY393034 JNU393034 JXQ393034 KHM393034 KRI393034 LBE393034 LLA393034 LUW393034 MES393034 MOO393034 MYK393034 NIG393034 NSC393034 OBY393034 OLU393034 OVQ393034 PFM393034 PPI393034 PZE393034 QJA393034 QSW393034 RCS393034 RMO393034 RWK393034 SGG393034 SQC393034 SZY393034 TJU393034 TTQ393034 UDM393034 UNI393034 UXE393034 VHA393034 VQW393034 WAS393034 WKO393034 WUK393034 HY458570 RU458570 ABQ458570 ALM458570 AVI458570 BFE458570 BPA458570 BYW458570 CIS458570 CSO458570 DCK458570 DMG458570 DWC458570 EFY458570 EPU458570 EZQ458570 FJM458570 FTI458570 GDE458570 GNA458570 GWW458570 HGS458570 HQO458570 IAK458570 IKG458570 IUC458570 JDY458570 JNU458570 JXQ458570 KHM458570 KRI458570 LBE458570 LLA458570 LUW458570 MES458570 MOO458570 MYK458570 NIG458570 NSC458570 OBY458570 OLU458570 OVQ458570 PFM458570 PPI458570 PZE458570 QJA458570 QSW458570 RCS458570 RMO458570 RWK458570 SGG458570 SQC458570 SZY458570 TJU458570 TTQ458570 UDM458570 UNI458570 UXE458570 VHA458570 VQW458570 WAS458570 WKO458570 WUK458570 HY524106 RU524106 ABQ524106 ALM524106 AVI524106 BFE524106 BPA524106 BYW524106 CIS524106 CSO524106 DCK524106 DMG524106 DWC524106 EFY524106 EPU524106 EZQ524106 FJM524106 FTI524106 GDE524106 GNA524106 GWW524106 HGS524106 HQO524106 IAK524106 IKG524106 IUC524106 JDY524106 JNU524106 JXQ524106 KHM524106 KRI524106 LBE524106 LLA524106 LUW524106 MES524106 MOO524106 MYK524106 NIG524106 NSC524106 OBY524106 OLU524106 OVQ524106 PFM524106 PPI524106 PZE524106 QJA524106 QSW524106 RCS524106 RMO524106 RWK524106 SGG524106 SQC524106 SZY524106 TJU524106 TTQ524106 UDM524106 UNI524106 UXE524106 VHA524106 VQW524106 WAS524106 WKO524106 WUK524106 HY589642 RU589642 ABQ589642 ALM589642 AVI589642 BFE589642 BPA589642 BYW589642 CIS589642 CSO589642 DCK589642 DMG589642 DWC589642 EFY589642 EPU589642 EZQ589642 FJM589642 FTI589642 GDE589642 GNA589642 GWW589642 HGS589642 HQO589642 IAK589642 IKG589642 IUC589642 JDY589642 JNU589642 JXQ589642 KHM589642 KRI589642 LBE589642 LLA589642 LUW589642 MES589642 MOO589642 MYK589642 NIG589642 NSC589642 OBY589642 OLU589642 OVQ589642 PFM589642 PPI589642 PZE589642 QJA589642 QSW589642 RCS589642 RMO589642 RWK589642 SGG589642 SQC589642 SZY589642 TJU589642 TTQ589642 UDM589642 UNI589642 UXE589642 VHA589642 VQW589642 WAS589642 WKO589642 WUK589642 HY655178 RU655178 ABQ655178 ALM655178 AVI655178 BFE655178 BPA655178 BYW655178 CIS655178 CSO655178 DCK655178 DMG655178 DWC655178 EFY655178 EPU655178 EZQ655178 FJM655178 FTI655178 GDE655178 GNA655178 GWW655178 HGS655178 HQO655178 IAK655178 IKG655178 IUC655178 JDY655178 JNU655178 JXQ655178 KHM655178 KRI655178 LBE655178 LLA655178 LUW655178 MES655178 MOO655178 MYK655178 NIG655178 NSC655178 OBY655178 OLU655178 OVQ655178 PFM655178 PPI655178 PZE655178 QJA655178 QSW655178 RCS655178 RMO655178 RWK655178 SGG655178 SQC655178 SZY655178 TJU655178 TTQ655178 UDM655178 UNI655178 UXE655178 VHA655178 VQW655178 WAS655178 WKO655178 WUK655178 HY720714 RU720714 ABQ720714 ALM720714 AVI720714 BFE720714 BPA720714 BYW720714 CIS720714 CSO720714 DCK720714 DMG720714 DWC720714 EFY720714 EPU720714 EZQ720714 FJM720714 FTI720714 GDE720714 GNA720714 GWW720714 HGS720714 HQO720714 IAK720714 IKG720714 IUC720714 JDY720714 JNU720714 JXQ720714 KHM720714 KRI720714 LBE720714 LLA720714 LUW720714 MES720714 MOO720714 MYK720714 NIG720714 NSC720714 OBY720714 OLU720714 OVQ720714 PFM720714 PPI720714 PZE720714 QJA720714 QSW720714 RCS720714 RMO720714 RWK720714 SGG720714 SQC720714 SZY720714 TJU720714 TTQ720714 UDM720714 UNI720714 UXE720714 VHA720714 VQW720714 WAS720714 WKO720714 WUK720714 HY786250 RU786250 ABQ786250 ALM786250 AVI786250 BFE786250 BPA786250 BYW786250 CIS786250 CSO786250 DCK786250 DMG786250 DWC786250 EFY786250 EPU786250 EZQ786250 FJM786250 FTI786250 GDE786250 GNA786250 GWW786250 HGS786250 HQO786250 IAK786250 IKG786250 IUC786250 JDY786250 JNU786250 JXQ786250 KHM786250 KRI786250 LBE786250 LLA786250 LUW786250 MES786250 MOO786250 MYK786250 NIG786250 NSC786250 OBY786250 OLU786250 OVQ786250 PFM786250 PPI786250 PZE786250 QJA786250 QSW786250 RCS786250 RMO786250 RWK786250 SGG786250 SQC786250 SZY786250 TJU786250 TTQ786250 UDM786250 UNI786250 UXE786250 VHA786250 VQW786250 WAS786250 WKO786250 WUK786250 HY851786 RU851786 ABQ851786 ALM851786 AVI851786 BFE851786 BPA851786 BYW851786 CIS851786 CSO851786 DCK851786 DMG851786 DWC851786 EFY851786 EPU851786 EZQ851786 FJM851786 FTI851786 GDE851786 GNA851786 GWW851786 HGS851786 HQO851786 IAK851786 IKG851786 IUC851786 JDY851786 JNU851786 JXQ851786 KHM851786 KRI851786 LBE851786 LLA851786 LUW851786 MES851786 MOO851786 MYK851786 NIG851786 NSC851786 OBY851786 OLU851786 OVQ851786 PFM851786 PPI851786 PZE851786 QJA851786 QSW851786 RCS851786 RMO851786 RWK851786 SGG851786 SQC851786 SZY851786 TJU851786 TTQ851786 UDM851786 UNI851786 UXE851786 VHA851786 VQW851786 WAS851786 WKO851786 WUK851786 HY917322 RU917322 ABQ917322 ALM917322 AVI917322 BFE917322 BPA917322 BYW917322 CIS917322 CSO917322 DCK917322 DMG917322 DWC917322 EFY917322 EPU917322 EZQ917322 FJM917322 FTI917322 GDE917322 GNA917322 GWW917322 HGS917322 HQO917322 IAK917322 IKG917322 IUC917322 JDY917322 JNU917322 JXQ917322 KHM917322 KRI917322 LBE917322 LLA917322 LUW917322 MES917322 MOO917322 MYK917322 NIG917322 NSC917322 OBY917322 OLU917322 OVQ917322 PFM917322 PPI917322 PZE917322 QJA917322 QSW917322 RCS917322 RMO917322 RWK917322 SGG917322 SQC917322 SZY917322 TJU917322 TTQ917322 UDM917322 UNI917322 UXE917322 VHA917322 VQW917322 WAS917322 WKO917322 WUK917322 HY982858 RU982858 ABQ982858 ALM982858 AVI982858 BFE982858 BPA982858 BYW982858 CIS982858 CSO982858 DCK982858 DMG982858 DWC982858 EFY982858 EPU982858 EZQ982858 FJM982858 FTI982858 GDE982858 GNA982858 GWW982858 HGS982858 HQO982858 IAK982858 IKG982858 IUC982858 JDY982858 JNU982858 JXQ982858 KHM982858 KRI982858 LBE982858 LLA982858 LUW982858 MES982858 MOO982858 MYK982858 NIG982858 NSC982858 OBY982858 OLU982858 OVQ982858 PFM982858 PPI982858 PZE982858 QJA982858 QSW982858 RCS982858 RMO982858 RWK982858 SGG982858 SQC982858 SZY982858 TJU982858 TTQ982858 UDM982858 UNI982858 UXE982858 VHA982858 VQW982858 WAS982858 WKO982858 WUK982858 HY65336 RU65336 ABQ65336 ALM65336 AVI65336 BFE65336 BPA65336 BYW65336 CIS65336 CSO65336 DCK65336 DMG65336 DWC65336 EFY65336 EPU65336 EZQ65336 FJM65336 FTI65336 GDE65336 GNA65336 GWW65336 HGS65336 HQO65336 IAK65336 IKG65336 IUC65336 JDY65336 JNU65336 JXQ65336 KHM65336 KRI65336 LBE65336 LLA65336 LUW65336 MES65336 MOO65336 MYK65336 NIG65336 NSC65336 OBY65336 OLU65336 OVQ65336 PFM65336 PPI65336 PZE65336 QJA65336 QSW65336 RCS65336 RMO65336 RWK65336 SGG65336 SQC65336 SZY65336 TJU65336 TTQ65336 UDM65336 UNI65336 UXE65336 VHA65336 VQW65336 WAS65336 WKO65336 WUK65336 HY130872 RU130872 ABQ130872 ALM130872 AVI130872 BFE130872 BPA130872 BYW130872 CIS130872 CSO130872 DCK130872 DMG130872 DWC130872 EFY130872 EPU130872 EZQ130872 FJM130872 FTI130872 GDE130872 GNA130872 GWW130872 HGS130872 HQO130872 IAK130872 IKG130872 IUC130872 JDY130872 JNU130872 JXQ130872 KHM130872 KRI130872 LBE130872 LLA130872 LUW130872 MES130872 MOO130872 MYK130872 NIG130872 NSC130872 OBY130872 OLU130872 OVQ130872 PFM130872 PPI130872 PZE130872 QJA130872 QSW130872 RCS130872 RMO130872 RWK130872 SGG130872 SQC130872 SZY130872 TJU130872 TTQ130872 UDM130872 UNI130872 UXE130872 VHA130872 VQW130872 WAS130872 WKO130872 WUK130872 HY196408 RU196408 ABQ196408 ALM196408 AVI196408 BFE196408 BPA196408 BYW196408 CIS196408 CSO196408 DCK196408 DMG196408 DWC196408 EFY196408 EPU196408 EZQ196408 FJM196408 FTI196408 GDE196408 GNA196408 GWW196408 HGS196408 HQO196408 IAK196408 IKG196408 IUC196408 JDY196408 JNU196408 JXQ196408 KHM196408 KRI196408 LBE196408 LLA196408 LUW196408 MES196408 MOO196408 MYK196408 NIG196408 NSC196408 OBY196408 OLU196408 OVQ196408 PFM196408 PPI196408 PZE196408 QJA196408 QSW196408 RCS196408 RMO196408 RWK196408 SGG196408 SQC196408 SZY196408 TJU196408 TTQ196408 UDM196408 UNI196408 UXE196408 VHA196408 VQW196408 WAS196408 WKO196408 WUK196408 HY261944 RU261944 ABQ261944 ALM261944 AVI261944 BFE261944 BPA261944 BYW261944 CIS261944 CSO261944 DCK261944 DMG261944 DWC261944 EFY261944 EPU261944 EZQ261944 FJM261944 FTI261944 GDE261944 GNA261944 GWW261944 HGS261944 HQO261944 IAK261944 IKG261944 IUC261944 JDY261944 JNU261944 JXQ261944 KHM261944 KRI261944 LBE261944 LLA261944 LUW261944 MES261944 MOO261944 MYK261944 NIG261944 NSC261944 OBY261944 OLU261944 OVQ261944 PFM261944 PPI261944 PZE261944 QJA261944 QSW261944 RCS261944 RMO261944 RWK261944 SGG261944 SQC261944 SZY261944 TJU261944 TTQ261944 UDM261944 UNI261944 UXE261944 VHA261944 VQW261944 WAS261944 WKO261944 WUK261944 HY327480 RU327480 ABQ327480 ALM327480 AVI327480 BFE327480 BPA327480 BYW327480 CIS327480 CSO327480 DCK327480 DMG327480 DWC327480 EFY327480 EPU327480 EZQ327480 FJM327480 FTI327480 GDE327480 GNA327480 GWW327480 HGS327480 HQO327480 IAK327480 IKG327480 IUC327480 JDY327480 JNU327480 JXQ327480 KHM327480 KRI327480 LBE327480 LLA327480 LUW327480 MES327480 MOO327480 MYK327480 NIG327480 NSC327480 OBY327480 OLU327480 OVQ327480 PFM327480 PPI327480 PZE327480 QJA327480 QSW327480 RCS327480 RMO327480 RWK327480 SGG327480 SQC327480 SZY327480 TJU327480 TTQ327480 UDM327480 UNI327480 UXE327480 VHA327480 VQW327480 WAS327480 WKO327480 WUK327480 HY393016 RU393016 ABQ393016 ALM393016 AVI393016 BFE393016 BPA393016 BYW393016 CIS393016 CSO393016 DCK393016 DMG393016 DWC393016 EFY393016 EPU393016 EZQ393016 FJM393016 FTI393016 GDE393016 GNA393016 GWW393016 HGS393016 HQO393016 IAK393016 IKG393016 IUC393016 JDY393016 JNU393016 JXQ393016 KHM393016 KRI393016 LBE393016 LLA393016 LUW393016 MES393016 MOO393016 MYK393016 NIG393016 NSC393016 OBY393016 OLU393016 OVQ393016 PFM393016 PPI393016 PZE393016 QJA393016 QSW393016 RCS393016 RMO393016 RWK393016 SGG393016 SQC393016 SZY393016 TJU393016 TTQ393016 UDM393016 UNI393016 UXE393016 VHA393016 VQW393016 WAS393016 WKO393016 WUK393016 HY458552 RU458552 ABQ458552 ALM458552 AVI458552 BFE458552 BPA458552 BYW458552 CIS458552 CSO458552 DCK458552 DMG458552 DWC458552 EFY458552 EPU458552 EZQ458552 FJM458552 FTI458552 GDE458552 GNA458552 GWW458552 HGS458552 HQO458552 IAK458552 IKG458552 IUC458552 JDY458552 JNU458552 JXQ458552 KHM458552 KRI458552 LBE458552 LLA458552 LUW458552 MES458552 MOO458552 MYK458552 NIG458552 NSC458552 OBY458552 OLU458552 OVQ458552 PFM458552 PPI458552 PZE458552 QJA458552 QSW458552 RCS458552 RMO458552 RWK458552 SGG458552 SQC458552 SZY458552 TJU458552 TTQ458552 UDM458552 UNI458552 UXE458552 VHA458552 VQW458552 WAS458552 WKO458552 WUK458552 HY524088 RU524088 ABQ524088 ALM524088 AVI524088 BFE524088 BPA524088 BYW524088 CIS524088 CSO524088 DCK524088 DMG524088 DWC524088 EFY524088 EPU524088 EZQ524088 FJM524088 FTI524088 GDE524088 GNA524088 GWW524088 HGS524088 HQO524088 IAK524088 IKG524088 IUC524088 JDY524088 JNU524088 JXQ524088 KHM524088 KRI524088 LBE524088 LLA524088 LUW524088 MES524088 MOO524088 MYK524088 NIG524088 NSC524088 OBY524088 OLU524088 OVQ524088 PFM524088 PPI524088 PZE524088 QJA524088 QSW524088 RCS524088 RMO524088 RWK524088 SGG524088 SQC524088 SZY524088 TJU524088 TTQ524088 UDM524088 UNI524088 UXE524088 VHA524088 VQW524088 WAS524088 WKO524088 WUK524088 HY589624 RU589624 ABQ589624 ALM589624 AVI589624 BFE589624 BPA589624 BYW589624 CIS589624 CSO589624 DCK589624 DMG589624 DWC589624 EFY589624 EPU589624 EZQ589624 FJM589624 FTI589624 GDE589624 GNA589624 GWW589624 HGS589624 HQO589624 IAK589624 IKG589624 IUC589624 JDY589624 JNU589624 JXQ589624 KHM589624 KRI589624 LBE589624 LLA589624 LUW589624 MES589624 MOO589624 MYK589624 NIG589624 NSC589624 OBY589624 OLU589624 OVQ589624 PFM589624 PPI589624 PZE589624 QJA589624 QSW589624 RCS589624 RMO589624 RWK589624 SGG589624 SQC589624 SZY589624 TJU589624 TTQ589624 UDM589624 UNI589624 UXE589624 VHA589624 VQW589624 WAS589624 WKO589624 WUK589624 HY655160 RU655160 ABQ655160 ALM655160 AVI655160 BFE655160 BPA655160 BYW655160 CIS655160 CSO655160 DCK655160 DMG655160 DWC655160 EFY655160 EPU655160 EZQ655160 FJM655160 FTI655160 GDE655160 GNA655160 GWW655160 HGS655160 HQO655160 IAK655160 IKG655160 IUC655160 JDY655160 JNU655160 JXQ655160 KHM655160 KRI655160 LBE655160 LLA655160 LUW655160 MES655160 MOO655160 MYK655160 NIG655160 NSC655160 OBY655160 OLU655160 OVQ655160 PFM655160 PPI655160 PZE655160 QJA655160 QSW655160 RCS655160 RMO655160 RWK655160 SGG655160 SQC655160 SZY655160 TJU655160 TTQ655160 UDM655160 UNI655160 UXE655160 VHA655160 VQW655160 WAS655160 WKO655160 WUK655160 HY720696 RU720696 ABQ720696 ALM720696 AVI720696 BFE720696 BPA720696 BYW720696 CIS720696 CSO720696 DCK720696 DMG720696 DWC720696 EFY720696 EPU720696 EZQ720696 FJM720696 FTI720696 GDE720696 GNA720696 GWW720696 HGS720696 HQO720696 IAK720696 IKG720696 IUC720696 JDY720696 JNU720696 JXQ720696 KHM720696 KRI720696 LBE720696 LLA720696 LUW720696 MES720696 MOO720696 MYK720696 NIG720696 NSC720696 OBY720696 OLU720696 OVQ720696 PFM720696 PPI720696 PZE720696 QJA720696 QSW720696 RCS720696 RMO720696 RWK720696 SGG720696 SQC720696 SZY720696 TJU720696 TTQ720696 UDM720696 UNI720696 UXE720696 VHA720696 VQW720696 WAS720696 WKO720696 WUK720696 HY786232 RU786232 ABQ786232 ALM786232 AVI786232 BFE786232 BPA786232 BYW786232 CIS786232 CSO786232 DCK786232 DMG786232 DWC786232 EFY786232 EPU786232 EZQ786232 FJM786232 FTI786232 GDE786232 GNA786232 GWW786232 HGS786232 HQO786232 IAK786232 IKG786232 IUC786232 JDY786232 JNU786232 JXQ786232 KHM786232 KRI786232 LBE786232 LLA786232 LUW786232 MES786232 MOO786232 MYK786232 NIG786232 NSC786232 OBY786232 OLU786232 OVQ786232 PFM786232 PPI786232 PZE786232 QJA786232 QSW786232 RCS786232 RMO786232 RWK786232 SGG786232 SQC786232 SZY786232 TJU786232 TTQ786232 UDM786232 UNI786232 UXE786232 VHA786232 VQW786232 WAS786232 WKO786232 WUK786232 HY851768 RU851768 ABQ851768 ALM851768 AVI851768 BFE851768 BPA851768 BYW851768 CIS851768 CSO851768 DCK851768 DMG851768 DWC851768 EFY851768 EPU851768 EZQ851768 FJM851768 FTI851768 GDE851768 GNA851768 GWW851768 HGS851768 HQO851768 IAK851768 IKG851768 IUC851768 JDY851768 JNU851768 JXQ851768 KHM851768 KRI851768 LBE851768 LLA851768 LUW851768 MES851768 MOO851768 MYK851768 NIG851768 NSC851768 OBY851768 OLU851768 OVQ851768 PFM851768 PPI851768 PZE851768 QJA851768 QSW851768 RCS851768 RMO851768 RWK851768 SGG851768 SQC851768 SZY851768 TJU851768 TTQ851768 UDM851768 UNI851768 UXE851768 VHA851768 VQW851768 WAS851768 WKO851768 WUK851768 HY917304 RU917304 ABQ917304 ALM917304 AVI917304 BFE917304 BPA917304 BYW917304 CIS917304 CSO917304 DCK917304 DMG917304 DWC917304 EFY917304 EPU917304 EZQ917304 FJM917304 FTI917304 GDE917304 GNA917304 GWW917304 HGS917304 HQO917304 IAK917304 IKG917304 IUC917304 JDY917304 JNU917304 JXQ917304 KHM917304 KRI917304 LBE917304 LLA917304 LUW917304 MES917304 MOO917304 MYK917304 NIG917304 NSC917304 OBY917304 OLU917304 OVQ917304 PFM917304 PPI917304 PZE917304 QJA917304 QSW917304 RCS917304 RMO917304 RWK917304 SGG917304 SQC917304 SZY917304 TJU917304 TTQ917304 UDM917304 UNI917304 UXE917304 VHA917304 VQW917304 WAS917304 WKO917304 WUK917304 HY982840 RU982840 ABQ982840 ALM982840 AVI982840 BFE982840 BPA982840 BYW982840 CIS982840 CSO982840 DCK982840 DMG982840 DWC982840 EFY982840 EPU982840 EZQ982840 FJM982840 FTI982840 GDE982840 GNA982840 GWW982840 HGS982840 HQO982840 IAK982840 IKG982840 IUC982840 JDY982840 JNU982840 JXQ982840 KHM982840 KRI982840 LBE982840 LLA982840 LUW982840 MES982840 MOO982840 MYK982840 NIG982840 NSC982840 OBY982840 OLU982840 OVQ982840 PFM982840 PPI982840 PZE982840 QJA982840 QSW982840 RCS982840 RMO982840 RWK982840 SGG982840 SQC982840 SZY982840 TJU982840 TTQ982840 UDM982840 UNI982840 UXE982840 VHA982840 VQW982840 WAS982840 WKO982840 WUK982840 HY655204 RU655204 ABQ655204 ALM655204 AVI655204 BFE655204 BPA655204 BYW655204 CIS655204 CSO655204 DCK655204 DMG655204 DWC655204 EFY655204 EPU655204 EZQ655204 FJM655204 FTI655204 GDE655204 GNA655204 GWW655204 HGS655204 HQO655204 IAK655204 IKG655204 IUC655204 JDY655204 JNU655204 JXQ655204 KHM655204 KRI655204 LBE655204 LLA655204 LUW655204 MES655204 MOO655204 MYK655204 NIG655204 NSC655204 OBY655204 OLU655204 OVQ655204 PFM655204 PPI655204 PZE655204 QJA655204 QSW655204 RCS655204 RMO655204 RWK655204 SGG655204 SQC655204 SZY655204 TJU655204 TTQ655204 UDM655204 UNI655204 UXE655204 VHA655204 VQW655204 WAS655204 WKO655204 WUK655204 HY65341 RU65341 ABQ65341 ALM65341 AVI65341 BFE65341 BPA65341 BYW65341 CIS65341 CSO65341 DCK65341 DMG65341 DWC65341 EFY65341 EPU65341 EZQ65341 FJM65341 FTI65341 GDE65341 GNA65341 GWW65341 HGS65341 HQO65341 IAK65341 IKG65341 IUC65341 JDY65341 JNU65341 JXQ65341 KHM65341 KRI65341 LBE65341 LLA65341 LUW65341 MES65341 MOO65341 MYK65341 NIG65341 NSC65341 OBY65341 OLU65341 OVQ65341 PFM65341 PPI65341 PZE65341 QJA65341 QSW65341 RCS65341 RMO65341 RWK65341 SGG65341 SQC65341 SZY65341 TJU65341 TTQ65341 UDM65341 UNI65341 UXE65341 VHA65341 VQW65341 WAS65341 WKO65341 WUK65341 HY130877 RU130877 ABQ130877 ALM130877 AVI130877 BFE130877 BPA130877 BYW130877 CIS130877 CSO130877 DCK130877 DMG130877 DWC130877 EFY130877 EPU130877 EZQ130877 FJM130877 FTI130877 GDE130877 GNA130877 GWW130877 HGS130877 HQO130877 IAK130877 IKG130877 IUC130877 JDY130877 JNU130877 JXQ130877 KHM130877 KRI130877 LBE130877 LLA130877 LUW130877 MES130877 MOO130877 MYK130877 NIG130877 NSC130877 OBY130877 OLU130877 OVQ130877 PFM130877 PPI130877 PZE130877 QJA130877 QSW130877 RCS130877 RMO130877 RWK130877 SGG130877 SQC130877 SZY130877 TJU130877 TTQ130877 UDM130877 UNI130877 UXE130877 VHA130877 VQW130877 WAS130877 WKO130877 WUK130877 HY196413 RU196413 ABQ196413 ALM196413 AVI196413 BFE196413 BPA196413 BYW196413 CIS196413 CSO196413 DCK196413 DMG196413 DWC196413 EFY196413 EPU196413 EZQ196413 FJM196413 FTI196413 GDE196413 GNA196413 GWW196413 HGS196413 HQO196413 IAK196413 IKG196413 IUC196413 JDY196413 JNU196413 JXQ196413 KHM196413 KRI196413 LBE196413 LLA196413 LUW196413 MES196413 MOO196413 MYK196413 NIG196413 NSC196413 OBY196413 OLU196413 OVQ196413 PFM196413 PPI196413 PZE196413 QJA196413 QSW196413 RCS196413 RMO196413 RWK196413 SGG196413 SQC196413 SZY196413 TJU196413 TTQ196413 UDM196413 UNI196413 UXE196413 VHA196413 VQW196413 WAS196413 WKO196413 WUK196413 HY261949 RU261949 ABQ261949 ALM261949 AVI261949 BFE261949 BPA261949 BYW261949 CIS261949 CSO261949 DCK261949 DMG261949 DWC261949 EFY261949 EPU261949 EZQ261949 FJM261949 FTI261949 GDE261949 GNA261949 GWW261949 HGS261949 HQO261949 IAK261949 IKG261949 IUC261949 JDY261949 JNU261949 JXQ261949 KHM261949 KRI261949 LBE261949 LLA261949 LUW261949 MES261949 MOO261949 MYK261949 NIG261949 NSC261949 OBY261949 OLU261949 OVQ261949 PFM261949 PPI261949 PZE261949 QJA261949 QSW261949 RCS261949 RMO261949 RWK261949 SGG261949 SQC261949 SZY261949 TJU261949 TTQ261949 UDM261949 UNI261949 UXE261949 VHA261949 VQW261949 WAS261949 WKO261949 WUK261949 HY327485 RU327485 ABQ327485 ALM327485 AVI327485 BFE327485 BPA327485 BYW327485 CIS327485 CSO327485 DCK327485 DMG327485 DWC327485 EFY327485 EPU327485 EZQ327485 FJM327485 FTI327485 GDE327485 GNA327485 GWW327485 HGS327485 HQO327485 IAK327485 IKG327485 IUC327485 JDY327485 JNU327485 JXQ327485 KHM327485 KRI327485 LBE327485 LLA327485 LUW327485 MES327485 MOO327485 MYK327485 NIG327485 NSC327485 OBY327485 OLU327485 OVQ327485 PFM327485 PPI327485 PZE327485 QJA327485 QSW327485 RCS327485 RMO327485 RWK327485 SGG327485 SQC327485 SZY327485 TJU327485 TTQ327485 UDM327485 UNI327485 UXE327485 VHA327485 VQW327485 WAS327485 WKO327485 WUK327485 HY393021 RU393021 ABQ393021 ALM393021 AVI393021 BFE393021 BPA393021 BYW393021 CIS393021 CSO393021 DCK393021 DMG393021 DWC393021 EFY393021 EPU393021 EZQ393021 FJM393021 FTI393021 GDE393021 GNA393021 GWW393021 HGS393021 HQO393021 IAK393021 IKG393021 IUC393021 JDY393021 JNU393021 JXQ393021 KHM393021 KRI393021 LBE393021 LLA393021 LUW393021 MES393021 MOO393021 MYK393021 NIG393021 NSC393021 OBY393021 OLU393021 OVQ393021 PFM393021 PPI393021 PZE393021 QJA393021 QSW393021 RCS393021 RMO393021 RWK393021 SGG393021 SQC393021 SZY393021 TJU393021 TTQ393021 UDM393021 UNI393021 UXE393021 VHA393021 VQW393021 WAS393021 WKO393021 WUK393021 HY458557 RU458557 ABQ458557 ALM458557 AVI458557 BFE458557 BPA458557 BYW458557 CIS458557 CSO458557 DCK458557 DMG458557 DWC458557 EFY458557 EPU458557 EZQ458557 FJM458557 FTI458557 GDE458557 GNA458557 GWW458557 HGS458557 HQO458557 IAK458557 IKG458557 IUC458557 JDY458557 JNU458557 JXQ458557 KHM458557 KRI458557 LBE458557 LLA458557 LUW458557 MES458557 MOO458557 MYK458557 NIG458557 NSC458557 OBY458557 OLU458557 OVQ458557 PFM458557 PPI458557 PZE458557 QJA458557 QSW458557 RCS458557 RMO458557 RWK458557 SGG458557 SQC458557 SZY458557 TJU458557 TTQ458557 UDM458557 UNI458557 UXE458557 VHA458557 VQW458557 WAS458557 WKO458557 WUK458557 HY524093 RU524093 ABQ524093 ALM524093 AVI524093 BFE524093 BPA524093 BYW524093 CIS524093 CSO524093 DCK524093 DMG524093 DWC524093 EFY524093 EPU524093 EZQ524093 FJM524093 FTI524093 GDE524093 GNA524093 GWW524093 HGS524093 HQO524093 IAK524093 IKG524093 IUC524093 JDY524093 JNU524093 JXQ524093 KHM524093 KRI524093 LBE524093 LLA524093 LUW524093 MES524093 MOO524093 MYK524093 NIG524093 NSC524093 OBY524093 OLU524093 OVQ524093 PFM524093 PPI524093 PZE524093 QJA524093 QSW524093 RCS524093 RMO524093 RWK524093 SGG524093 SQC524093 SZY524093 TJU524093 TTQ524093 UDM524093 UNI524093 UXE524093 VHA524093 VQW524093 WAS524093 WKO524093 WUK524093 HY589629 RU589629 ABQ589629 ALM589629 AVI589629 BFE589629 BPA589629 BYW589629 CIS589629 CSO589629 DCK589629 DMG589629 DWC589629 EFY589629 EPU589629 EZQ589629 FJM589629 FTI589629 GDE589629 GNA589629 GWW589629 HGS589629 HQO589629 IAK589629 IKG589629 IUC589629 JDY589629 JNU589629 JXQ589629 KHM589629 KRI589629 LBE589629 LLA589629 LUW589629 MES589629 MOO589629 MYK589629 NIG589629 NSC589629 OBY589629 OLU589629 OVQ589629 PFM589629 PPI589629 PZE589629 QJA589629 QSW589629 RCS589629 RMO589629 RWK589629 SGG589629 SQC589629 SZY589629 TJU589629 TTQ589629 UDM589629 UNI589629 UXE589629 VHA589629 VQW589629 WAS589629 WKO589629 WUK589629 HY655165 RU655165 ABQ655165 ALM655165 AVI655165 BFE655165 BPA655165 BYW655165 CIS655165 CSO655165 DCK655165 DMG655165 DWC655165 EFY655165 EPU655165 EZQ655165 FJM655165 FTI655165 GDE655165 GNA655165 GWW655165 HGS655165 HQO655165 IAK655165 IKG655165 IUC655165 JDY655165 JNU655165 JXQ655165 KHM655165 KRI655165 LBE655165 LLA655165 LUW655165 MES655165 MOO655165 MYK655165 NIG655165 NSC655165 OBY655165 OLU655165 OVQ655165 PFM655165 PPI655165 PZE655165 QJA655165 QSW655165 RCS655165 RMO655165 RWK655165 SGG655165 SQC655165 SZY655165 TJU655165 TTQ655165 UDM655165 UNI655165 UXE655165 VHA655165 VQW655165 WAS655165 WKO655165 WUK655165 HY720701 RU720701 ABQ720701 ALM720701 AVI720701 BFE720701 BPA720701 BYW720701 CIS720701 CSO720701 DCK720701 DMG720701 DWC720701 EFY720701 EPU720701 EZQ720701 FJM720701 FTI720701 GDE720701 GNA720701 GWW720701 HGS720701 HQO720701 IAK720701 IKG720701 IUC720701 JDY720701 JNU720701 JXQ720701 KHM720701 KRI720701 LBE720701 LLA720701 LUW720701 MES720701 MOO720701 MYK720701 NIG720701 NSC720701 OBY720701 OLU720701 OVQ720701 PFM720701 PPI720701 PZE720701 QJA720701 QSW720701 RCS720701 RMO720701 RWK720701 SGG720701 SQC720701 SZY720701 TJU720701 TTQ720701 UDM720701 UNI720701 UXE720701 VHA720701 VQW720701 WAS720701 WKO720701 WUK720701 HY786237 RU786237 ABQ786237 ALM786237 AVI786237 BFE786237 BPA786237 BYW786237 CIS786237 CSO786237 DCK786237 DMG786237 DWC786237 EFY786237 EPU786237 EZQ786237 FJM786237 FTI786237 GDE786237 GNA786237 GWW786237 HGS786237 HQO786237 IAK786237 IKG786237 IUC786237 JDY786237 JNU786237 JXQ786237 KHM786237 KRI786237 LBE786237 LLA786237 LUW786237 MES786237 MOO786237 MYK786237 NIG786237 NSC786237 OBY786237 OLU786237 OVQ786237 PFM786237 PPI786237 PZE786237 QJA786237 QSW786237 RCS786237 RMO786237 RWK786237 SGG786237 SQC786237 SZY786237 TJU786237 TTQ786237 UDM786237 UNI786237 UXE786237 VHA786237 VQW786237 WAS786237 WKO786237 WUK786237 HY851773 RU851773 ABQ851773 ALM851773 AVI851773 BFE851773 BPA851773 BYW851773 CIS851773 CSO851773 DCK851773 DMG851773 DWC851773 EFY851773 EPU851773 EZQ851773 FJM851773 FTI851773 GDE851773 GNA851773 GWW851773 HGS851773 HQO851773 IAK851773 IKG851773 IUC851773 JDY851773 JNU851773 JXQ851773 KHM851773 KRI851773 LBE851773 LLA851773 LUW851773 MES851773 MOO851773 MYK851773 NIG851773 NSC851773 OBY851773 OLU851773 OVQ851773 PFM851773 PPI851773 PZE851773 QJA851773 QSW851773 RCS851773 RMO851773 RWK851773 SGG851773 SQC851773 SZY851773 TJU851773 TTQ851773 UDM851773 UNI851773 UXE851773 VHA851773 VQW851773 WAS851773 WKO851773 WUK851773 HY917309 RU917309 ABQ917309 ALM917309 AVI917309 BFE917309 BPA917309 BYW917309 CIS917309 CSO917309 DCK917309 DMG917309 DWC917309 EFY917309 EPU917309 EZQ917309 FJM917309 FTI917309 GDE917309 GNA917309 GWW917309 HGS917309 HQO917309 IAK917309 IKG917309 IUC917309 JDY917309 JNU917309 JXQ917309 KHM917309 KRI917309 LBE917309 LLA917309 LUW917309 MES917309 MOO917309 MYK917309 NIG917309 NSC917309 OBY917309 OLU917309 OVQ917309 PFM917309 PPI917309 PZE917309 QJA917309 QSW917309 RCS917309 RMO917309 RWK917309 SGG917309 SQC917309 SZY917309 TJU917309 TTQ917309 UDM917309 UNI917309 UXE917309 VHA917309 VQW917309 WAS917309 WKO917309 WUK917309 HY982845 RU982845 ABQ982845 ALM982845 AVI982845 BFE982845 BPA982845 BYW982845 CIS982845 CSO982845 DCK982845 DMG982845 DWC982845 EFY982845 EPU982845 EZQ982845 FJM982845 FTI982845 GDE982845 GNA982845 GWW982845 HGS982845 HQO982845 IAK982845 IKG982845 IUC982845 JDY982845 JNU982845 JXQ982845 KHM982845 KRI982845 LBE982845 LLA982845 LUW982845 MES982845 MOO982845 MYK982845 NIG982845 NSC982845 OBY982845 OLU982845 OVQ982845 PFM982845 PPI982845 PZE982845 QJA982845 QSW982845 RCS982845 RMO982845 RWK982845 SGG982845 SQC982845 SZY982845 TJU982845 TTQ982845 UDM982845 UNI982845 UXE982845 VHA982845 VQW982845 WAS982845 WKO982845 WUK982845 HY720740 RU720740 ABQ720740 ALM720740 AVI720740 BFE720740 BPA720740 BYW720740 CIS720740 CSO720740 DCK720740 DMG720740 DWC720740 EFY720740 EPU720740 EZQ720740 FJM720740 FTI720740 GDE720740 GNA720740 GWW720740 HGS720740 HQO720740 IAK720740 IKG720740 IUC720740 JDY720740 JNU720740 JXQ720740 KHM720740 KRI720740 LBE720740 LLA720740 LUW720740 MES720740 MOO720740 MYK720740 NIG720740 NSC720740 OBY720740 OLU720740 OVQ720740 PFM720740 PPI720740 PZE720740 QJA720740 QSW720740 RCS720740 RMO720740 RWK720740 SGG720740 SQC720740 SZY720740 TJU720740 TTQ720740 UDM720740 UNI720740 UXE720740 VHA720740 VQW720740 WAS720740 WKO720740 WUK720740 HY65348 RU65348 ABQ65348 ALM65348 AVI65348 BFE65348 BPA65348 BYW65348 CIS65348 CSO65348 DCK65348 DMG65348 DWC65348 EFY65348 EPU65348 EZQ65348 FJM65348 FTI65348 GDE65348 GNA65348 GWW65348 HGS65348 HQO65348 IAK65348 IKG65348 IUC65348 JDY65348 JNU65348 JXQ65348 KHM65348 KRI65348 LBE65348 LLA65348 LUW65348 MES65348 MOO65348 MYK65348 NIG65348 NSC65348 OBY65348 OLU65348 OVQ65348 PFM65348 PPI65348 PZE65348 QJA65348 QSW65348 RCS65348 RMO65348 RWK65348 SGG65348 SQC65348 SZY65348 TJU65348 TTQ65348 UDM65348 UNI65348 UXE65348 VHA65348 VQW65348 WAS65348 WKO65348 WUK65348 HY130884 RU130884 ABQ130884 ALM130884 AVI130884 BFE130884 BPA130884 BYW130884 CIS130884 CSO130884 DCK130884 DMG130884 DWC130884 EFY130884 EPU130884 EZQ130884 FJM130884 FTI130884 GDE130884 GNA130884 GWW130884 HGS130884 HQO130884 IAK130884 IKG130884 IUC130884 JDY130884 JNU130884 JXQ130884 KHM130884 KRI130884 LBE130884 LLA130884 LUW130884 MES130884 MOO130884 MYK130884 NIG130884 NSC130884 OBY130884 OLU130884 OVQ130884 PFM130884 PPI130884 PZE130884 QJA130884 QSW130884 RCS130884 RMO130884 RWK130884 SGG130884 SQC130884 SZY130884 TJU130884 TTQ130884 UDM130884 UNI130884 UXE130884 VHA130884 VQW130884 WAS130884 WKO130884 WUK130884 HY196420 RU196420 ABQ196420 ALM196420 AVI196420 BFE196420 BPA196420 BYW196420 CIS196420 CSO196420 DCK196420 DMG196420 DWC196420 EFY196420 EPU196420 EZQ196420 FJM196420 FTI196420 GDE196420 GNA196420 GWW196420 HGS196420 HQO196420 IAK196420 IKG196420 IUC196420 JDY196420 JNU196420 JXQ196420 KHM196420 KRI196420 LBE196420 LLA196420 LUW196420 MES196420 MOO196420 MYK196420 NIG196420 NSC196420 OBY196420 OLU196420 OVQ196420 PFM196420 PPI196420 PZE196420 QJA196420 QSW196420 RCS196420 RMO196420 RWK196420 SGG196420 SQC196420 SZY196420 TJU196420 TTQ196420 UDM196420 UNI196420 UXE196420 VHA196420 VQW196420 WAS196420 WKO196420 WUK196420 HY261956 RU261956 ABQ261956 ALM261956 AVI261956 BFE261956 BPA261956 BYW261956 CIS261956 CSO261956 DCK261956 DMG261956 DWC261956 EFY261956 EPU261956 EZQ261956 FJM261956 FTI261956 GDE261956 GNA261956 GWW261956 HGS261956 HQO261956 IAK261956 IKG261956 IUC261956 JDY261956 JNU261956 JXQ261956 KHM261956 KRI261956 LBE261956 LLA261956 LUW261956 MES261956 MOO261956 MYK261956 NIG261956 NSC261956 OBY261956 OLU261956 OVQ261956 PFM261956 PPI261956 PZE261956 QJA261956 QSW261956 RCS261956 RMO261956 RWK261956 SGG261956 SQC261956 SZY261956 TJU261956 TTQ261956 UDM261956 UNI261956 UXE261956 VHA261956 VQW261956 WAS261956 WKO261956 WUK261956 HY327492 RU327492 ABQ327492 ALM327492 AVI327492 BFE327492 BPA327492 BYW327492 CIS327492 CSO327492 DCK327492 DMG327492 DWC327492 EFY327492 EPU327492 EZQ327492 FJM327492 FTI327492 GDE327492 GNA327492 GWW327492 HGS327492 HQO327492 IAK327492 IKG327492 IUC327492 JDY327492 JNU327492 JXQ327492 KHM327492 KRI327492 LBE327492 LLA327492 LUW327492 MES327492 MOO327492 MYK327492 NIG327492 NSC327492 OBY327492 OLU327492 OVQ327492 PFM327492 PPI327492 PZE327492 QJA327492 QSW327492 RCS327492 RMO327492 RWK327492 SGG327492 SQC327492 SZY327492 TJU327492 TTQ327492 UDM327492 UNI327492 UXE327492 VHA327492 VQW327492 WAS327492 WKO327492 WUK327492 HY393028 RU393028 ABQ393028 ALM393028 AVI393028 BFE393028 BPA393028 BYW393028 CIS393028 CSO393028 DCK393028 DMG393028 DWC393028 EFY393028 EPU393028 EZQ393028 FJM393028 FTI393028 GDE393028 GNA393028 GWW393028 HGS393028 HQO393028 IAK393028 IKG393028 IUC393028 JDY393028 JNU393028 JXQ393028 KHM393028 KRI393028 LBE393028 LLA393028 LUW393028 MES393028 MOO393028 MYK393028 NIG393028 NSC393028 OBY393028 OLU393028 OVQ393028 PFM393028 PPI393028 PZE393028 QJA393028 QSW393028 RCS393028 RMO393028 RWK393028 SGG393028 SQC393028 SZY393028 TJU393028 TTQ393028 UDM393028 UNI393028 UXE393028 VHA393028 VQW393028 WAS393028 WKO393028 WUK393028 HY458564 RU458564 ABQ458564 ALM458564 AVI458564 BFE458564 BPA458564 BYW458564 CIS458564 CSO458564 DCK458564 DMG458564 DWC458564 EFY458564 EPU458564 EZQ458564 FJM458564 FTI458564 GDE458564 GNA458564 GWW458564 HGS458564 HQO458564 IAK458564 IKG458564 IUC458564 JDY458564 JNU458564 JXQ458564 KHM458564 KRI458564 LBE458564 LLA458564 LUW458564 MES458564 MOO458564 MYK458564 NIG458564 NSC458564 OBY458564 OLU458564 OVQ458564 PFM458564 PPI458564 PZE458564 QJA458564 QSW458564 RCS458564 RMO458564 RWK458564 SGG458564 SQC458564 SZY458564 TJU458564 TTQ458564 UDM458564 UNI458564 UXE458564 VHA458564 VQW458564 WAS458564 WKO458564 WUK458564 HY524100 RU524100 ABQ524100 ALM524100 AVI524100 BFE524100 BPA524100 BYW524100 CIS524100 CSO524100 DCK524100 DMG524100 DWC524100 EFY524100 EPU524100 EZQ524100 FJM524100 FTI524100 GDE524100 GNA524100 GWW524100 HGS524100 HQO524100 IAK524100 IKG524100 IUC524100 JDY524100 JNU524100 JXQ524100 KHM524100 KRI524100 LBE524100 LLA524100 LUW524100 MES524100 MOO524100 MYK524100 NIG524100 NSC524100 OBY524100 OLU524100 OVQ524100 PFM524100 PPI524100 PZE524100 QJA524100 QSW524100 RCS524100 RMO524100 RWK524100 SGG524100 SQC524100 SZY524100 TJU524100 TTQ524100 UDM524100 UNI524100 UXE524100 VHA524100 VQW524100 WAS524100 WKO524100 WUK524100 HY589636 RU589636 ABQ589636 ALM589636 AVI589636 BFE589636 BPA589636 BYW589636 CIS589636 CSO589636 DCK589636 DMG589636 DWC589636 EFY589636 EPU589636 EZQ589636 FJM589636 FTI589636 GDE589636 GNA589636 GWW589636 HGS589636 HQO589636 IAK589636 IKG589636 IUC589636 JDY589636 JNU589636 JXQ589636 KHM589636 KRI589636 LBE589636 LLA589636 LUW589636 MES589636 MOO589636 MYK589636 NIG589636 NSC589636 OBY589636 OLU589636 OVQ589636 PFM589636 PPI589636 PZE589636 QJA589636 QSW589636 RCS589636 RMO589636 RWK589636 SGG589636 SQC589636 SZY589636 TJU589636 TTQ589636 UDM589636 UNI589636 UXE589636 VHA589636 VQW589636 WAS589636 WKO589636 WUK589636 HY655172 RU655172 ABQ655172 ALM655172 AVI655172 BFE655172 BPA655172 BYW655172 CIS655172 CSO655172 DCK655172 DMG655172 DWC655172 EFY655172 EPU655172 EZQ655172 FJM655172 FTI655172 GDE655172 GNA655172 GWW655172 HGS655172 HQO655172 IAK655172 IKG655172 IUC655172 JDY655172 JNU655172 JXQ655172 KHM655172 KRI655172 LBE655172 LLA655172 LUW655172 MES655172 MOO655172 MYK655172 NIG655172 NSC655172 OBY655172 OLU655172 OVQ655172 PFM655172 PPI655172 PZE655172 QJA655172 QSW655172 RCS655172 RMO655172 RWK655172 SGG655172 SQC655172 SZY655172 TJU655172 TTQ655172 UDM655172 UNI655172 UXE655172 VHA655172 VQW655172 WAS655172 WKO655172 WUK655172 HY720708 RU720708 ABQ720708 ALM720708 AVI720708 BFE720708 BPA720708 BYW720708 CIS720708 CSO720708 DCK720708 DMG720708 DWC720708 EFY720708 EPU720708 EZQ720708 FJM720708 FTI720708 GDE720708 GNA720708 GWW720708 HGS720708 HQO720708 IAK720708 IKG720708 IUC720708 JDY720708 JNU720708 JXQ720708 KHM720708 KRI720708 LBE720708 LLA720708 LUW720708 MES720708 MOO720708 MYK720708 NIG720708 NSC720708 OBY720708 OLU720708 OVQ720708 PFM720708 PPI720708 PZE720708 QJA720708 QSW720708 RCS720708 RMO720708 RWK720708 SGG720708 SQC720708 SZY720708 TJU720708 TTQ720708 UDM720708 UNI720708 UXE720708 VHA720708 VQW720708 WAS720708 WKO720708 WUK720708 HY786244 RU786244 ABQ786244 ALM786244 AVI786244 BFE786244 BPA786244 BYW786244 CIS786244 CSO786244 DCK786244 DMG786244 DWC786244 EFY786244 EPU786244 EZQ786244 FJM786244 FTI786244 GDE786244 GNA786244 GWW786244 HGS786244 HQO786244 IAK786244 IKG786244 IUC786244 JDY786244 JNU786244 JXQ786244 KHM786244 KRI786244 LBE786244 LLA786244 LUW786244 MES786244 MOO786244 MYK786244 NIG786244 NSC786244 OBY786244 OLU786244 OVQ786244 PFM786244 PPI786244 PZE786244 QJA786244 QSW786244 RCS786244 RMO786244 RWK786244 SGG786244 SQC786244 SZY786244 TJU786244 TTQ786244 UDM786244 UNI786244 UXE786244 VHA786244 VQW786244 WAS786244 WKO786244 WUK786244 HY851780 RU851780 ABQ851780 ALM851780 AVI851780 BFE851780 BPA851780 BYW851780 CIS851780 CSO851780 DCK851780 DMG851780 DWC851780 EFY851780 EPU851780 EZQ851780 FJM851780 FTI851780 GDE851780 GNA851780 GWW851780 HGS851780 HQO851780 IAK851780 IKG851780 IUC851780 JDY851780 JNU851780 JXQ851780 KHM851780 KRI851780 LBE851780 LLA851780 LUW851780 MES851780 MOO851780 MYK851780 NIG851780 NSC851780 OBY851780 OLU851780 OVQ851780 PFM851780 PPI851780 PZE851780 QJA851780 QSW851780 RCS851780 RMO851780 RWK851780 SGG851780 SQC851780 SZY851780 TJU851780 TTQ851780 UDM851780 UNI851780 UXE851780 VHA851780 VQW851780 WAS851780 WKO851780 WUK851780 HY917316 RU917316 ABQ917316 ALM917316 AVI917316 BFE917316 BPA917316 BYW917316 CIS917316 CSO917316 DCK917316 DMG917316 DWC917316 EFY917316 EPU917316 EZQ917316 FJM917316 FTI917316 GDE917316 GNA917316 GWW917316 HGS917316 HQO917316 IAK917316 IKG917316 IUC917316 JDY917316 JNU917316 JXQ917316 KHM917316 KRI917316 LBE917316 LLA917316 LUW917316 MES917316 MOO917316 MYK917316 NIG917316 NSC917316 OBY917316 OLU917316 OVQ917316 PFM917316 PPI917316 PZE917316 QJA917316 QSW917316 RCS917316 RMO917316 RWK917316 SGG917316 SQC917316 SZY917316 TJU917316 TTQ917316 UDM917316 UNI917316 UXE917316 VHA917316 VQW917316 WAS917316 WKO917316 WUK917316 HY982852 RU982852 ABQ982852 ALM982852 AVI982852 BFE982852 BPA982852 BYW982852 CIS982852 CSO982852 DCK982852 DMG982852 DWC982852 EFY982852 EPU982852 EZQ982852 FJM982852 FTI982852 GDE982852 GNA982852 GWW982852 HGS982852 HQO982852 IAK982852 IKG982852 IUC982852 JDY982852 JNU982852 JXQ982852 KHM982852 KRI982852 LBE982852 LLA982852 LUW982852 MES982852 MOO982852 MYK982852 NIG982852 NSC982852 OBY982852 OLU982852 OVQ982852 PFM982852 PPI982852 PZE982852 QJA982852 QSW982852 RCS982852 RMO982852 RWK982852 SGG982852 SQC982852 SZY982852 TJU982852 TTQ982852 UDM982852 UNI982852 UXE982852 VHA982852 VQW982852 WAS982852 WKO982852 WUK982852 HY786276 RU786276 ABQ786276 ALM786276 AVI786276 BFE786276 BPA786276 BYW786276 CIS786276 CSO786276 DCK786276 DMG786276 DWC786276 EFY786276 EPU786276 EZQ786276 FJM786276 FTI786276 GDE786276 GNA786276 GWW786276 HGS786276 HQO786276 IAK786276 IKG786276 IUC786276 JDY786276 JNU786276 JXQ786276 KHM786276 KRI786276 LBE786276 LLA786276 LUW786276 MES786276 MOO786276 MYK786276 NIG786276 NSC786276 OBY786276 OLU786276 OVQ786276 PFM786276 PPI786276 PZE786276 QJA786276 QSW786276 RCS786276 RMO786276 RWK786276 SGG786276 SQC786276 SZY786276 TJU786276 TTQ786276 UDM786276 UNI786276 UXE786276 VHA786276 VQW786276 WAS786276 WKO786276 WUK786276 HY65362 RU65362 ABQ65362 ALM65362 AVI65362 BFE65362 BPA65362 BYW65362 CIS65362 CSO65362 DCK65362 DMG65362 DWC65362 EFY65362 EPU65362 EZQ65362 FJM65362 FTI65362 GDE65362 GNA65362 GWW65362 HGS65362 HQO65362 IAK65362 IKG65362 IUC65362 JDY65362 JNU65362 JXQ65362 KHM65362 KRI65362 LBE65362 LLA65362 LUW65362 MES65362 MOO65362 MYK65362 NIG65362 NSC65362 OBY65362 OLU65362 OVQ65362 PFM65362 PPI65362 PZE65362 QJA65362 QSW65362 RCS65362 RMO65362 RWK65362 SGG65362 SQC65362 SZY65362 TJU65362 TTQ65362 UDM65362 UNI65362 UXE65362 VHA65362 VQW65362 WAS65362 WKO65362 WUK65362 HY130898 RU130898 ABQ130898 ALM130898 AVI130898 BFE130898 BPA130898 BYW130898 CIS130898 CSO130898 DCK130898 DMG130898 DWC130898 EFY130898 EPU130898 EZQ130898 FJM130898 FTI130898 GDE130898 GNA130898 GWW130898 HGS130898 HQO130898 IAK130898 IKG130898 IUC130898 JDY130898 JNU130898 JXQ130898 KHM130898 KRI130898 LBE130898 LLA130898 LUW130898 MES130898 MOO130898 MYK130898 NIG130898 NSC130898 OBY130898 OLU130898 OVQ130898 PFM130898 PPI130898 PZE130898 QJA130898 QSW130898 RCS130898 RMO130898 RWK130898 SGG130898 SQC130898 SZY130898 TJU130898 TTQ130898 UDM130898 UNI130898 UXE130898 VHA130898 VQW130898 WAS130898 WKO130898 WUK130898 HY196434 RU196434 ABQ196434 ALM196434 AVI196434 BFE196434 BPA196434 BYW196434 CIS196434 CSO196434 DCK196434 DMG196434 DWC196434 EFY196434 EPU196434 EZQ196434 FJM196434 FTI196434 GDE196434 GNA196434 GWW196434 HGS196434 HQO196434 IAK196434 IKG196434 IUC196434 JDY196434 JNU196434 JXQ196434 KHM196434 KRI196434 LBE196434 LLA196434 LUW196434 MES196434 MOO196434 MYK196434 NIG196434 NSC196434 OBY196434 OLU196434 OVQ196434 PFM196434 PPI196434 PZE196434 QJA196434 QSW196434 RCS196434 RMO196434 RWK196434 SGG196434 SQC196434 SZY196434 TJU196434 TTQ196434 UDM196434 UNI196434 UXE196434 VHA196434 VQW196434 WAS196434 WKO196434 WUK196434 HY261970 RU261970 ABQ261970 ALM261970 AVI261970 BFE261970 BPA261970 BYW261970 CIS261970 CSO261970 DCK261970 DMG261970 DWC261970 EFY261970 EPU261970 EZQ261970 FJM261970 FTI261970 GDE261970 GNA261970 GWW261970 HGS261970 HQO261970 IAK261970 IKG261970 IUC261970 JDY261970 JNU261970 JXQ261970 KHM261970 KRI261970 LBE261970 LLA261970 LUW261970 MES261970 MOO261970 MYK261970 NIG261970 NSC261970 OBY261970 OLU261970 OVQ261970 PFM261970 PPI261970 PZE261970 QJA261970 QSW261970 RCS261970 RMO261970 RWK261970 SGG261970 SQC261970 SZY261970 TJU261970 TTQ261970 UDM261970 UNI261970 UXE261970 VHA261970 VQW261970 WAS261970 WKO261970 WUK261970 HY327506 RU327506 ABQ327506 ALM327506 AVI327506 BFE327506 BPA327506 BYW327506 CIS327506 CSO327506 DCK327506 DMG327506 DWC327506 EFY327506 EPU327506 EZQ327506 FJM327506 FTI327506 GDE327506 GNA327506 GWW327506 HGS327506 HQO327506 IAK327506 IKG327506 IUC327506 JDY327506 JNU327506 JXQ327506 KHM327506 KRI327506 LBE327506 LLA327506 LUW327506 MES327506 MOO327506 MYK327506 NIG327506 NSC327506 OBY327506 OLU327506 OVQ327506 PFM327506 PPI327506 PZE327506 QJA327506 QSW327506 RCS327506 RMO327506 RWK327506 SGG327506 SQC327506 SZY327506 TJU327506 TTQ327506 UDM327506 UNI327506 UXE327506 VHA327506 VQW327506 WAS327506 WKO327506 WUK327506 HY393042 RU393042 ABQ393042 ALM393042 AVI393042 BFE393042 BPA393042 BYW393042 CIS393042 CSO393042 DCK393042 DMG393042 DWC393042 EFY393042 EPU393042 EZQ393042 FJM393042 FTI393042 GDE393042 GNA393042 GWW393042 HGS393042 HQO393042 IAK393042 IKG393042 IUC393042 JDY393042 JNU393042 JXQ393042 KHM393042 KRI393042 LBE393042 LLA393042 LUW393042 MES393042 MOO393042 MYK393042 NIG393042 NSC393042 OBY393042 OLU393042 OVQ393042 PFM393042 PPI393042 PZE393042 QJA393042 QSW393042 RCS393042 RMO393042 RWK393042 SGG393042 SQC393042 SZY393042 TJU393042 TTQ393042 UDM393042 UNI393042 UXE393042 VHA393042 VQW393042 WAS393042 WKO393042 WUK393042 HY458578 RU458578 ABQ458578 ALM458578 AVI458578 BFE458578 BPA458578 BYW458578 CIS458578 CSO458578 DCK458578 DMG458578 DWC458578 EFY458578 EPU458578 EZQ458578 FJM458578 FTI458578 GDE458578 GNA458578 GWW458578 HGS458578 HQO458578 IAK458578 IKG458578 IUC458578 JDY458578 JNU458578 JXQ458578 KHM458578 KRI458578 LBE458578 LLA458578 LUW458578 MES458578 MOO458578 MYK458578 NIG458578 NSC458578 OBY458578 OLU458578 OVQ458578 PFM458578 PPI458578 PZE458578 QJA458578 QSW458578 RCS458578 RMO458578 RWK458578 SGG458578 SQC458578 SZY458578 TJU458578 TTQ458578 UDM458578 UNI458578 UXE458578 VHA458578 VQW458578 WAS458578 WKO458578 WUK458578 HY524114 RU524114 ABQ524114 ALM524114 AVI524114 BFE524114 BPA524114 BYW524114 CIS524114 CSO524114 DCK524114 DMG524114 DWC524114 EFY524114 EPU524114 EZQ524114 FJM524114 FTI524114 GDE524114 GNA524114 GWW524114 HGS524114 HQO524114 IAK524114 IKG524114 IUC524114 JDY524114 JNU524114 JXQ524114 KHM524114 KRI524114 LBE524114 LLA524114 LUW524114 MES524114 MOO524114 MYK524114 NIG524114 NSC524114 OBY524114 OLU524114 OVQ524114 PFM524114 PPI524114 PZE524114 QJA524114 QSW524114 RCS524114 RMO524114 RWK524114 SGG524114 SQC524114 SZY524114 TJU524114 TTQ524114 UDM524114 UNI524114 UXE524114 VHA524114 VQW524114 WAS524114 WKO524114 WUK524114 HY589650 RU589650 ABQ589650 ALM589650 AVI589650 BFE589650 BPA589650 BYW589650 CIS589650 CSO589650 DCK589650 DMG589650 DWC589650 EFY589650 EPU589650 EZQ589650 FJM589650 FTI589650 GDE589650 GNA589650 GWW589650 HGS589650 HQO589650 IAK589650 IKG589650 IUC589650 JDY589650 JNU589650 JXQ589650 KHM589650 KRI589650 LBE589650 LLA589650 LUW589650 MES589650 MOO589650 MYK589650 NIG589650 NSC589650 OBY589650 OLU589650 OVQ589650 PFM589650 PPI589650 PZE589650 QJA589650 QSW589650 RCS589650 RMO589650 RWK589650 SGG589650 SQC589650 SZY589650 TJU589650 TTQ589650 UDM589650 UNI589650 UXE589650 VHA589650 VQW589650 WAS589650 WKO589650 WUK589650 HY655186 RU655186 ABQ655186 ALM655186 AVI655186 BFE655186 BPA655186 BYW655186 CIS655186 CSO655186 DCK655186 DMG655186 DWC655186 EFY655186 EPU655186 EZQ655186 FJM655186 FTI655186 GDE655186 GNA655186 GWW655186 HGS655186 HQO655186 IAK655186 IKG655186 IUC655186 JDY655186 JNU655186 JXQ655186 KHM655186 KRI655186 LBE655186 LLA655186 LUW655186 MES655186 MOO655186 MYK655186 NIG655186 NSC655186 OBY655186 OLU655186 OVQ655186 PFM655186 PPI655186 PZE655186 QJA655186 QSW655186 RCS655186 RMO655186 RWK655186 SGG655186 SQC655186 SZY655186 TJU655186 TTQ655186 UDM655186 UNI655186 UXE655186 VHA655186 VQW655186 WAS655186 WKO655186 WUK655186 HY720722 RU720722 ABQ720722 ALM720722 AVI720722 BFE720722 BPA720722 BYW720722 CIS720722 CSO720722 DCK720722 DMG720722 DWC720722 EFY720722 EPU720722 EZQ720722 FJM720722 FTI720722 GDE720722 GNA720722 GWW720722 HGS720722 HQO720722 IAK720722 IKG720722 IUC720722 JDY720722 JNU720722 JXQ720722 KHM720722 KRI720722 LBE720722 LLA720722 LUW720722 MES720722 MOO720722 MYK720722 NIG720722 NSC720722 OBY720722 OLU720722 OVQ720722 PFM720722 PPI720722 PZE720722 QJA720722 QSW720722 RCS720722 RMO720722 RWK720722 SGG720722 SQC720722 SZY720722 TJU720722 TTQ720722 UDM720722 UNI720722 UXE720722 VHA720722 VQW720722 WAS720722 WKO720722 WUK720722 HY786258 RU786258 ABQ786258 ALM786258 AVI786258 BFE786258 BPA786258 BYW786258 CIS786258 CSO786258 DCK786258 DMG786258 DWC786258 EFY786258 EPU786258 EZQ786258 FJM786258 FTI786258 GDE786258 GNA786258 GWW786258 HGS786258 HQO786258 IAK786258 IKG786258 IUC786258 JDY786258 JNU786258 JXQ786258 KHM786258 KRI786258 LBE786258 LLA786258 LUW786258 MES786258 MOO786258 MYK786258 NIG786258 NSC786258 OBY786258 OLU786258 OVQ786258 PFM786258 PPI786258 PZE786258 QJA786258 QSW786258 RCS786258 RMO786258 RWK786258 SGG786258 SQC786258 SZY786258 TJU786258 TTQ786258 UDM786258 UNI786258 UXE786258 VHA786258 VQW786258 WAS786258 WKO786258 WUK786258 HY851794 RU851794 ABQ851794 ALM851794 AVI851794 BFE851794 BPA851794 BYW851794 CIS851794 CSO851794 DCK851794 DMG851794 DWC851794 EFY851794 EPU851794 EZQ851794 FJM851794 FTI851794 GDE851794 GNA851794 GWW851794 HGS851794 HQO851794 IAK851794 IKG851794 IUC851794 JDY851794 JNU851794 JXQ851794 KHM851794 KRI851794 LBE851794 LLA851794 LUW851794 MES851794 MOO851794 MYK851794 NIG851794 NSC851794 OBY851794 OLU851794 OVQ851794 PFM851794 PPI851794 PZE851794 QJA851794 QSW851794 RCS851794 RMO851794 RWK851794 SGG851794 SQC851794 SZY851794 TJU851794 TTQ851794 UDM851794 UNI851794 UXE851794 VHA851794 VQW851794 WAS851794 WKO851794 WUK851794 HY917330 RU917330 ABQ917330 ALM917330 AVI917330 BFE917330 BPA917330 BYW917330 CIS917330 CSO917330 DCK917330 DMG917330 DWC917330 EFY917330 EPU917330 EZQ917330 FJM917330 FTI917330 GDE917330 GNA917330 GWW917330 HGS917330 HQO917330 IAK917330 IKG917330 IUC917330 JDY917330 JNU917330 JXQ917330 KHM917330 KRI917330 LBE917330 LLA917330 LUW917330 MES917330 MOO917330 MYK917330 NIG917330 NSC917330 OBY917330 OLU917330 OVQ917330 PFM917330 PPI917330 PZE917330 QJA917330 QSW917330 RCS917330 RMO917330 RWK917330 SGG917330 SQC917330 SZY917330 TJU917330 TTQ917330 UDM917330 UNI917330 UXE917330 VHA917330 VQW917330 WAS917330 WKO917330 WUK917330 HY982866 RU982866 ABQ982866 ALM982866 AVI982866 BFE982866 BPA982866 BYW982866 CIS982866 CSO982866 DCK982866 DMG982866 DWC982866 EFY982866 EPU982866 EZQ982866 FJM982866 FTI982866 GDE982866 GNA982866 GWW982866 HGS982866 HQO982866 IAK982866 IKG982866 IUC982866 JDY982866 JNU982866 JXQ982866 KHM982866 KRI982866 LBE982866 LLA982866 LUW982866 MES982866 MOO982866 MYK982866 NIG982866 NSC982866 OBY982866 OLU982866 OVQ982866 PFM982866 PPI982866 PZE982866 QJA982866 QSW982866 RCS982866 RMO982866 RWK982866 SGG982866 SQC982866 SZY982866 TJU982866 TTQ982866 UDM982866 UNI982866 UXE982866 VHA982866 VQW982866 WAS982866 WKO982866 WUK982866 HY851812 RU851812 ABQ851812 ALM851812 AVI851812 BFE851812 BPA851812 BYW851812 CIS851812 CSO851812 DCK851812 DMG851812 DWC851812 EFY851812 EPU851812 EZQ851812 FJM851812 FTI851812 GDE851812 GNA851812 GWW851812 HGS851812 HQO851812 IAK851812 IKG851812 IUC851812 JDY851812 JNU851812 JXQ851812 KHM851812 KRI851812 LBE851812 LLA851812 LUW851812 MES851812 MOO851812 MYK851812 NIG851812 NSC851812 OBY851812 OLU851812 OVQ851812 PFM851812 PPI851812 PZE851812 QJA851812 QSW851812 RCS851812 RMO851812 RWK851812 SGG851812 SQC851812 SZY851812 TJU851812 TTQ851812 UDM851812 UNI851812 UXE851812 VHA851812 VQW851812 WAS851812 WKO851812 WUK851812 HY65367 RU65367 ABQ65367 ALM65367 AVI65367 BFE65367 BPA65367 BYW65367 CIS65367 CSO65367 DCK65367 DMG65367 DWC65367 EFY65367 EPU65367 EZQ65367 FJM65367 FTI65367 GDE65367 GNA65367 GWW65367 HGS65367 HQO65367 IAK65367 IKG65367 IUC65367 JDY65367 JNU65367 JXQ65367 KHM65367 KRI65367 LBE65367 LLA65367 LUW65367 MES65367 MOO65367 MYK65367 NIG65367 NSC65367 OBY65367 OLU65367 OVQ65367 PFM65367 PPI65367 PZE65367 QJA65367 QSW65367 RCS65367 RMO65367 RWK65367 SGG65367 SQC65367 SZY65367 TJU65367 TTQ65367 UDM65367 UNI65367 UXE65367 VHA65367 VQW65367 WAS65367 WKO65367 WUK65367 HY130903 RU130903 ABQ130903 ALM130903 AVI130903 BFE130903 BPA130903 BYW130903 CIS130903 CSO130903 DCK130903 DMG130903 DWC130903 EFY130903 EPU130903 EZQ130903 FJM130903 FTI130903 GDE130903 GNA130903 GWW130903 HGS130903 HQO130903 IAK130903 IKG130903 IUC130903 JDY130903 JNU130903 JXQ130903 KHM130903 KRI130903 LBE130903 LLA130903 LUW130903 MES130903 MOO130903 MYK130903 NIG130903 NSC130903 OBY130903 OLU130903 OVQ130903 PFM130903 PPI130903 PZE130903 QJA130903 QSW130903 RCS130903 RMO130903 RWK130903 SGG130903 SQC130903 SZY130903 TJU130903 TTQ130903 UDM130903 UNI130903 UXE130903 VHA130903 VQW130903 WAS130903 WKO130903 WUK130903 HY196439 RU196439 ABQ196439 ALM196439 AVI196439 BFE196439 BPA196439 BYW196439 CIS196439 CSO196439 DCK196439 DMG196439 DWC196439 EFY196439 EPU196439 EZQ196439 FJM196439 FTI196439 GDE196439 GNA196439 GWW196439 HGS196439 HQO196439 IAK196439 IKG196439 IUC196439 JDY196439 JNU196439 JXQ196439 KHM196439 KRI196439 LBE196439 LLA196439 LUW196439 MES196439 MOO196439 MYK196439 NIG196439 NSC196439 OBY196439 OLU196439 OVQ196439 PFM196439 PPI196439 PZE196439 QJA196439 QSW196439 RCS196439 RMO196439 RWK196439 SGG196439 SQC196439 SZY196439 TJU196439 TTQ196439 UDM196439 UNI196439 UXE196439 VHA196439 VQW196439 WAS196439 WKO196439 WUK196439 HY261975 RU261975 ABQ261975 ALM261975 AVI261975 BFE261975 BPA261975 BYW261975 CIS261975 CSO261975 DCK261975 DMG261975 DWC261975 EFY261975 EPU261975 EZQ261975 FJM261975 FTI261975 GDE261975 GNA261975 GWW261975 HGS261975 HQO261975 IAK261975 IKG261975 IUC261975 JDY261975 JNU261975 JXQ261975 KHM261975 KRI261975 LBE261975 LLA261975 LUW261975 MES261975 MOO261975 MYK261975 NIG261975 NSC261975 OBY261975 OLU261975 OVQ261975 PFM261975 PPI261975 PZE261975 QJA261975 QSW261975 RCS261975 RMO261975 RWK261975 SGG261975 SQC261975 SZY261975 TJU261975 TTQ261975 UDM261975 UNI261975 UXE261975 VHA261975 VQW261975 WAS261975 WKO261975 WUK261975 HY327511 RU327511 ABQ327511 ALM327511 AVI327511 BFE327511 BPA327511 BYW327511 CIS327511 CSO327511 DCK327511 DMG327511 DWC327511 EFY327511 EPU327511 EZQ327511 FJM327511 FTI327511 GDE327511 GNA327511 GWW327511 HGS327511 HQO327511 IAK327511 IKG327511 IUC327511 JDY327511 JNU327511 JXQ327511 KHM327511 KRI327511 LBE327511 LLA327511 LUW327511 MES327511 MOO327511 MYK327511 NIG327511 NSC327511 OBY327511 OLU327511 OVQ327511 PFM327511 PPI327511 PZE327511 QJA327511 QSW327511 RCS327511 RMO327511 RWK327511 SGG327511 SQC327511 SZY327511 TJU327511 TTQ327511 UDM327511 UNI327511 UXE327511 VHA327511 VQW327511 WAS327511 WKO327511 WUK327511 HY393047 RU393047 ABQ393047 ALM393047 AVI393047 BFE393047 BPA393047 BYW393047 CIS393047 CSO393047 DCK393047 DMG393047 DWC393047 EFY393047 EPU393047 EZQ393047 FJM393047 FTI393047 GDE393047 GNA393047 GWW393047 HGS393047 HQO393047 IAK393047 IKG393047 IUC393047 JDY393047 JNU393047 JXQ393047 KHM393047 KRI393047 LBE393047 LLA393047 LUW393047 MES393047 MOO393047 MYK393047 NIG393047 NSC393047 OBY393047 OLU393047 OVQ393047 PFM393047 PPI393047 PZE393047 QJA393047 QSW393047 RCS393047 RMO393047 RWK393047 SGG393047 SQC393047 SZY393047 TJU393047 TTQ393047 UDM393047 UNI393047 UXE393047 VHA393047 VQW393047 WAS393047 WKO393047 WUK393047 HY458583 RU458583 ABQ458583 ALM458583 AVI458583 BFE458583 BPA458583 BYW458583 CIS458583 CSO458583 DCK458583 DMG458583 DWC458583 EFY458583 EPU458583 EZQ458583 FJM458583 FTI458583 GDE458583 GNA458583 GWW458583 HGS458583 HQO458583 IAK458583 IKG458583 IUC458583 JDY458583 JNU458583 JXQ458583 KHM458583 KRI458583 LBE458583 LLA458583 LUW458583 MES458583 MOO458583 MYK458583 NIG458583 NSC458583 OBY458583 OLU458583 OVQ458583 PFM458583 PPI458583 PZE458583 QJA458583 QSW458583 RCS458583 RMO458583 RWK458583 SGG458583 SQC458583 SZY458583 TJU458583 TTQ458583 UDM458583 UNI458583 UXE458583 VHA458583 VQW458583 WAS458583 WKO458583 WUK458583 HY524119 RU524119 ABQ524119 ALM524119 AVI524119 BFE524119 BPA524119 BYW524119 CIS524119 CSO524119 DCK524119 DMG524119 DWC524119 EFY524119 EPU524119 EZQ524119 FJM524119 FTI524119 GDE524119 GNA524119 GWW524119 HGS524119 HQO524119 IAK524119 IKG524119 IUC524119 JDY524119 JNU524119 JXQ524119 KHM524119 KRI524119 LBE524119 LLA524119 LUW524119 MES524119 MOO524119 MYK524119 NIG524119 NSC524119 OBY524119 OLU524119 OVQ524119 PFM524119 PPI524119 PZE524119 QJA524119 QSW524119 RCS524119 RMO524119 RWK524119 SGG524119 SQC524119 SZY524119 TJU524119 TTQ524119 UDM524119 UNI524119 UXE524119 VHA524119 VQW524119 WAS524119 WKO524119 WUK524119 HY589655 RU589655 ABQ589655 ALM589655 AVI589655 BFE589655 BPA589655 BYW589655 CIS589655 CSO589655 DCK589655 DMG589655 DWC589655 EFY589655 EPU589655 EZQ589655 FJM589655 FTI589655 GDE589655 GNA589655 GWW589655 HGS589655 HQO589655 IAK589655 IKG589655 IUC589655 JDY589655 JNU589655 JXQ589655 KHM589655 KRI589655 LBE589655 LLA589655 LUW589655 MES589655 MOO589655 MYK589655 NIG589655 NSC589655 OBY589655 OLU589655 OVQ589655 PFM589655 PPI589655 PZE589655 QJA589655 QSW589655 RCS589655 RMO589655 RWK589655 SGG589655 SQC589655 SZY589655 TJU589655 TTQ589655 UDM589655 UNI589655 UXE589655 VHA589655 VQW589655 WAS589655 WKO589655 WUK589655 HY655191 RU655191 ABQ655191 ALM655191 AVI655191 BFE655191 BPA655191 BYW655191 CIS655191 CSO655191 DCK655191 DMG655191 DWC655191 EFY655191 EPU655191 EZQ655191 FJM655191 FTI655191 GDE655191 GNA655191 GWW655191 HGS655191 HQO655191 IAK655191 IKG655191 IUC655191 JDY655191 JNU655191 JXQ655191 KHM655191 KRI655191 LBE655191 LLA655191 LUW655191 MES655191 MOO655191 MYK655191 NIG655191 NSC655191 OBY655191 OLU655191 OVQ655191 PFM655191 PPI655191 PZE655191 QJA655191 QSW655191 RCS655191 RMO655191 RWK655191 SGG655191 SQC655191 SZY655191 TJU655191 TTQ655191 UDM655191 UNI655191 UXE655191 VHA655191 VQW655191 WAS655191 WKO655191 WUK655191 HY720727 RU720727 ABQ720727 ALM720727 AVI720727 BFE720727 BPA720727 BYW720727 CIS720727 CSO720727 DCK720727 DMG720727 DWC720727 EFY720727 EPU720727 EZQ720727 FJM720727 FTI720727 GDE720727 GNA720727 GWW720727 HGS720727 HQO720727 IAK720727 IKG720727 IUC720727 JDY720727 JNU720727 JXQ720727 KHM720727 KRI720727 LBE720727 LLA720727 LUW720727 MES720727 MOO720727 MYK720727 NIG720727 NSC720727 OBY720727 OLU720727 OVQ720727 PFM720727 PPI720727 PZE720727 QJA720727 QSW720727 RCS720727 RMO720727 RWK720727 SGG720727 SQC720727 SZY720727 TJU720727 TTQ720727 UDM720727 UNI720727 UXE720727 VHA720727 VQW720727 WAS720727 WKO720727 WUK720727 HY786263 RU786263 ABQ786263 ALM786263 AVI786263 BFE786263 BPA786263 BYW786263 CIS786263 CSO786263 DCK786263 DMG786263 DWC786263 EFY786263 EPU786263 EZQ786263 FJM786263 FTI786263 GDE786263 GNA786263 GWW786263 HGS786263 HQO786263 IAK786263 IKG786263 IUC786263 JDY786263 JNU786263 JXQ786263 KHM786263 KRI786263 LBE786263 LLA786263 LUW786263 MES786263 MOO786263 MYK786263 NIG786263 NSC786263 OBY786263 OLU786263 OVQ786263 PFM786263 PPI786263 PZE786263 QJA786263 QSW786263 RCS786263 RMO786263 RWK786263 SGG786263 SQC786263 SZY786263 TJU786263 TTQ786263 UDM786263 UNI786263 UXE786263 VHA786263 VQW786263 WAS786263 WKO786263 WUK786263 HY851799 RU851799 ABQ851799 ALM851799 AVI851799 BFE851799 BPA851799 BYW851799 CIS851799 CSO851799 DCK851799 DMG851799 DWC851799 EFY851799 EPU851799 EZQ851799 FJM851799 FTI851799 GDE851799 GNA851799 GWW851799 HGS851799 HQO851799 IAK851799 IKG851799 IUC851799 JDY851799 JNU851799 JXQ851799 KHM851799 KRI851799 LBE851799 LLA851799 LUW851799 MES851799 MOO851799 MYK851799 NIG851799 NSC851799 OBY851799 OLU851799 OVQ851799 PFM851799 PPI851799 PZE851799 QJA851799 QSW851799 RCS851799 RMO851799 RWK851799 SGG851799 SQC851799 SZY851799 TJU851799 TTQ851799 UDM851799 UNI851799 UXE851799 VHA851799 VQW851799 WAS851799 WKO851799 WUK851799 HY917335 RU917335 ABQ917335 ALM917335 AVI917335 BFE917335 BPA917335 BYW917335 CIS917335 CSO917335 DCK917335 DMG917335 DWC917335 EFY917335 EPU917335 EZQ917335 FJM917335 FTI917335 GDE917335 GNA917335 GWW917335 HGS917335 HQO917335 IAK917335 IKG917335 IUC917335 JDY917335 JNU917335 JXQ917335 KHM917335 KRI917335 LBE917335 LLA917335 LUW917335 MES917335 MOO917335 MYK917335 NIG917335 NSC917335 OBY917335 OLU917335 OVQ917335 PFM917335 PPI917335 PZE917335 QJA917335 QSW917335 RCS917335 RMO917335 RWK917335 SGG917335 SQC917335 SZY917335 TJU917335 TTQ917335 UDM917335 UNI917335 UXE917335 VHA917335 VQW917335 WAS917335 WKO917335 WUK917335 HY982871 RU982871 ABQ982871 ALM982871 AVI982871 BFE982871 BPA982871 BYW982871 CIS982871 CSO982871 DCK982871 DMG982871 DWC982871 EFY982871 EPU982871 EZQ982871 FJM982871 FTI982871 GDE982871 GNA982871 GWW982871 HGS982871 HQO982871 IAK982871 IKG982871 IUC982871 JDY982871 JNU982871 JXQ982871 KHM982871 KRI982871 LBE982871 LLA982871 LUW982871 MES982871 MOO982871 MYK982871 NIG982871 NSC982871 OBY982871 OLU982871 OVQ982871 PFM982871 PPI982871 PZE982871 QJA982871 QSW982871 RCS982871 RMO982871 RWK982871 SGG982871 SQC982871 SZY982871 TJU982871 TTQ982871 UDM982871 UNI982871 UXE982871 VHA982871 VQW982871 WAS982871 WKO982871 WUK982871 HY917348 RU917348 ABQ917348 ALM917348 AVI917348 BFE917348 BPA917348 BYW917348 CIS917348 CSO917348 DCK917348 DMG917348 DWC917348 EFY917348 EPU917348 EZQ917348 FJM917348 FTI917348 GDE917348 GNA917348 GWW917348 HGS917348 HQO917348 IAK917348 IKG917348 IUC917348 JDY917348 JNU917348 JXQ917348 KHM917348 KRI917348 LBE917348 LLA917348 LUW917348 MES917348 MOO917348 MYK917348 NIG917348 NSC917348 OBY917348 OLU917348 OVQ917348 PFM917348 PPI917348 PZE917348 QJA917348 QSW917348 RCS917348 RMO917348 RWK917348 SGG917348 SQC917348 SZY917348 TJU917348 TTQ917348 UDM917348 UNI917348 UXE917348 VHA917348 VQW917348 WAS917348 WKO917348 WUK917348 HY65374 RU65374 ABQ65374 ALM65374 AVI65374 BFE65374 BPA65374 BYW65374 CIS65374 CSO65374 DCK65374 DMG65374 DWC65374 EFY65374 EPU65374 EZQ65374 FJM65374 FTI65374 GDE65374 GNA65374 GWW65374 HGS65374 HQO65374 IAK65374 IKG65374 IUC65374 JDY65374 JNU65374 JXQ65374 KHM65374 KRI65374 LBE65374 LLA65374 LUW65374 MES65374 MOO65374 MYK65374 NIG65374 NSC65374 OBY65374 OLU65374 OVQ65374 PFM65374 PPI65374 PZE65374 QJA65374 QSW65374 RCS65374 RMO65374 RWK65374 SGG65374 SQC65374 SZY65374 TJU65374 TTQ65374 UDM65374 UNI65374 UXE65374 VHA65374 VQW65374 WAS65374 WKO65374 WUK65374 HY130910 RU130910 ABQ130910 ALM130910 AVI130910 BFE130910 BPA130910 BYW130910 CIS130910 CSO130910 DCK130910 DMG130910 DWC130910 EFY130910 EPU130910 EZQ130910 FJM130910 FTI130910 GDE130910 GNA130910 GWW130910 HGS130910 HQO130910 IAK130910 IKG130910 IUC130910 JDY130910 JNU130910 JXQ130910 KHM130910 KRI130910 LBE130910 LLA130910 LUW130910 MES130910 MOO130910 MYK130910 NIG130910 NSC130910 OBY130910 OLU130910 OVQ130910 PFM130910 PPI130910 PZE130910 QJA130910 QSW130910 RCS130910 RMO130910 RWK130910 SGG130910 SQC130910 SZY130910 TJU130910 TTQ130910 UDM130910 UNI130910 UXE130910 VHA130910 VQW130910 WAS130910 WKO130910 WUK130910 HY196446 RU196446 ABQ196446 ALM196446 AVI196446 BFE196446 BPA196446 BYW196446 CIS196446 CSO196446 DCK196446 DMG196446 DWC196446 EFY196446 EPU196446 EZQ196446 FJM196446 FTI196446 GDE196446 GNA196446 GWW196446 HGS196446 HQO196446 IAK196446 IKG196446 IUC196446 JDY196446 JNU196446 JXQ196446 KHM196446 KRI196446 LBE196446 LLA196446 LUW196446 MES196446 MOO196446 MYK196446 NIG196446 NSC196446 OBY196446 OLU196446 OVQ196446 PFM196446 PPI196446 PZE196446 QJA196446 QSW196446 RCS196446 RMO196446 RWK196446 SGG196446 SQC196446 SZY196446 TJU196446 TTQ196446 UDM196446 UNI196446 UXE196446 VHA196446 VQW196446 WAS196446 WKO196446 WUK196446 HY261982 RU261982 ABQ261982 ALM261982 AVI261982 BFE261982 BPA261982 BYW261982 CIS261982 CSO261982 DCK261982 DMG261982 DWC261982 EFY261982 EPU261982 EZQ261982 FJM261982 FTI261982 GDE261982 GNA261982 GWW261982 HGS261982 HQO261982 IAK261982 IKG261982 IUC261982 JDY261982 JNU261982 JXQ261982 KHM261982 KRI261982 LBE261982 LLA261982 LUW261982 MES261982 MOO261982 MYK261982 NIG261982 NSC261982 OBY261982 OLU261982 OVQ261982 PFM261982 PPI261982 PZE261982 QJA261982 QSW261982 RCS261982 RMO261982 RWK261982 SGG261982 SQC261982 SZY261982 TJU261982 TTQ261982 UDM261982 UNI261982 UXE261982 VHA261982 VQW261982 WAS261982 WKO261982 WUK261982 HY327518 RU327518 ABQ327518 ALM327518 AVI327518 BFE327518 BPA327518 BYW327518 CIS327518 CSO327518 DCK327518 DMG327518 DWC327518 EFY327518 EPU327518 EZQ327518 FJM327518 FTI327518 GDE327518 GNA327518 GWW327518 HGS327518 HQO327518 IAK327518 IKG327518 IUC327518 JDY327518 JNU327518 JXQ327518 KHM327518 KRI327518 LBE327518 LLA327518 LUW327518 MES327518 MOO327518 MYK327518 NIG327518 NSC327518 OBY327518 OLU327518 OVQ327518 PFM327518 PPI327518 PZE327518 QJA327518 QSW327518 RCS327518 RMO327518 RWK327518 SGG327518 SQC327518 SZY327518 TJU327518 TTQ327518 UDM327518 UNI327518 UXE327518 VHA327518 VQW327518 WAS327518 WKO327518 WUK327518 HY393054 RU393054 ABQ393054 ALM393054 AVI393054 BFE393054 BPA393054 BYW393054 CIS393054 CSO393054 DCK393054 DMG393054 DWC393054 EFY393054 EPU393054 EZQ393054 FJM393054 FTI393054 GDE393054 GNA393054 GWW393054 HGS393054 HQO393054 IAK393054 IKG393054 IUC393054 JDY393054 JNU393054 JXQ393054 KHM393054 KRI393054 LBE393054 LLA393054 LUW393054 MES393054 MOO393054 MYK393054 NIG393054 NSC393054 OBY393054 OLU393054 OVQ393054 PFM393054 PPI393054 PZE393054 QJA393054 QSW393054 RCS393054 RMO393054 RWK393054 SGG393054 SQC393054 SZY393054 TJU393054 TTQ393054 UDM393054 UNI393054 UXE393054 VHA393054 VQW393054 WAS393054 WKO393054 WUK393054 HY458590 RU458590 ABQ458590 ALM458590 AVI458590 BFE458590 BPA458590 BYW458590 CIS458590 CSO458590 DCK458590 DMG458590 DWC458590 EFY458590 EPU458590 EZQ458590 FJM458590 FTI458590 GDE458590 GNA458590 GWW458590 HGS458590 HQO458590 IAK458590 IKG458590 IUC458590 JDY458590 JNU458590 JXQ458590 KHM458590 KRI458590 LBE458590 LLA458590 LUW458590 MES458590 MOO458590 MYK458590 NIG458590 NSC458590 OBY458590 OLU458590 OVQ458590 PFM458590 PPI458590 PZE458590 QJA458590 QSW458590 RCS458590 RMO458590 RWK458590 SGG458590 SQC458590 SZY458590 TJU458590 TTQ458590 UDM458590 UNI458590 UXE458590 VHA458590 VQW458590 WAS458590 WKO458590 WUK458590 HY524126 RU524126 ABQ524126 ALM524126 AVI524126 BFE524126 BPA524126 BYW524126 CIS524126 CSO524126 DCK524126 DMG524126 DWC524126 EFY524126 EPU524126 EZQ524126 FJM524126 FTI524126 GDE524126 GNA524126 GWW524126 HGS524126 HQO524126 IAK524126 IKG524126 IUC524126 JDY524126 JNU524126 JXQ524126 KHM524126 KRI524126 LBE524126 LLA524126 LUW524126 MES524126 MOO524126 MYK524126 NIG524126 NSC524126 OBY524126 OLU524126 OVQ524126 PFM524126 PPI524126 PZE524126 QJA524126 QSW524126 RCS524126 RMO524126 RWK524126 SGG524126 SQC524126 SZY524126 TJU524126 TTQ524126 UDM524126 UNI524126 UXE524126 VHA524126 VQW524126 WAS524126 WKO524126 WUK524126 HY589662 RU589662 ABQ589662 ALM589662 AVI589662 BFE589662 BPA589662 BYW589662 CIS589662 CSO589662 DCK589662 DMG589662 DWC589662 EFY589662 EPU589662 EZQ589662 FJM589662 FTI589662 GDE589662 GNA589662 GWW589662 HGS589662 HQO589662 IAK589662 IKG589662 IUC589662 JDY589662 JNU589662 JXQ589662 KHM589662 KRI589662 LBE589662 LLA589662 LUW589662 MES589662 MOO589662 MYK589662 NIG589662 NSC589662 OBY589662 OLU589662 OVQ589662 PFM589662 PPI589662 PZE589662 QJA589662 QSW589662 RCS589662 RMO589662 RWK589662 SGG589662 SQC589662 SZY589662 TJU589662 TTQ589662 UDM589662 UNI589662 UXE589662 VHA589662 VQW589662 WAS589662 WKO589662 WUK589662 HY655198 RU655198 ABQ655198 ALM655198 AVI655198 BFE655198 BPA655198 BYW655198 CIS655198 CSO655198 DCK655198 DMG655198 DWC655198 EFY655198 EPU655198 EZQ655198 FJM655198 FTI655198 GDE655198 GNA655198 GWW655198 HGS655198 HQO655198 IAK655198 IKG655198 IUC655198 JDY655198 JNU655198 JXQ655198 KHM655198 KRI655198 LBE655198 LLA655198 LUW655198 MES655198 MOO655198 MYK655198 NIG655198 NSC655198 OBY655198 OLU655198 OVQ655198 PFM655198 PPI655198 PZE655198 QJA655198 QSW655198 RCS655198 RMO655198 RWK655198 SGG655198 SQC655198 SZY655198 TJU655198 TTQ655198 UDM655198 UNI655198 UXE655198 VHA655198 VQW655198 WAS655198 WKO655198 WUK655198 HY720734 RU720734 ABQ720734 ALM720734 AVI720734 BFE720734 BPA720734 BYW720734 CIS720734 CSO720734 DCK720734 DMG720734 DWC720734 EFY720734 EPU720734 EZQ720734 FJM720734 FTI720734 GDE720734 GNA720734 GWW720734 HGS720734 HQO720734 IAK720734 IKG720734 IUC720734 JDY720734 JNU720734 JXQ720734 KHM720734 KRI720734 LBE720734 LLA720734 LUW720734 MES720734 MOO720734 MYK720734 NIG720734 NSC720734 OBY720734 OLU720734 OVQ720734 PFM720734 PPI720734 PZE720734 QJA720734 QSW720734 RCS720734 RMO720734 RWK720734 SGG720734 SQC720734 SZY720734 TJU720734 TTQ720734 UDM720734 UNI720734 UXE720734 VHA720734 VQW720734 WAS720734 WKO720734 WUK720734 HY786270 RU786270 ABQ786270 ALM786270 AVI786270 BFE786270 BPA786270 BYW786270 CIS786270 CSO786270 DCK786270 DMG786270 DWC786270 EFY786270 EPU786270 EZQ786270 FJM786270 FTI786270 GDE786270 GNA786270 GWW786270 HGS786270 HQO786270 IAK786270 IKG786270 IUC786270 JDY786270 JNU786270 JXQ786270 KHM786270 KRI786270 LBE786270 LLA786270 LUW786270 MES786270 MOO786270 MYK786270 NIG786270 NSC786270 OBY786270 OLU786270 OVQ786270 PFM786270 PPI786270 PZE786270 QJA786270 QSW786270 RCS786270 RMO786270 RWK786270 SGG786270 SQC786270 SZY786270 TJU786270 TTQ786270 UDM786270 UNI786270 UXE786270 VHA786270 VQW786270 WAS786270 WKO786270 WUK786270 HY851806 RU851806 ABQ851806 ALM851806 AVI851806 BFE851806 BPA851806 BYW851806 CIS851806 CSO851806 DCK851806 DMG851806 DWC851806 EFY851806 EPU851806 EZQ851806 FJM851806 FTI851806 GDE851806 GNA851806 GWW851806 HGS851806 HQO851806 IAK851806 IKG851806 IUC851806 JDY851806 JNU851806 JXQ851806 KHM851806 KRI851806 LBE851806 LLA851806 LUW851806 MES851806 MOO851806 MYK851806 NIG851806 NSC851806 OBY851806 OLU851806 OVQ851806 PFM851806 PPI851806 PZE851806 QJA851806 QSW851806 RCS851806 RMO851806 RWK851806 SGG851806 SQC851806 SZY851806 TJU851806 TTQ851806 UDM851806 UNI851806 UXE851806 VHA851806 VQW851806 WAS851806 WKO851806 WUK851806 HY917342 RU917342 ABQ917342 ALM917342 AVI917342 BFE917342 BPA917342 BYW917342 CIS917342 CSO917342 DCK917342 DMG917342 DWC917342 EFY917342 EPU917342 EZQ917342 FJM917342 FTI917342 GDE917342 GNA917342 GWW917342 HGS917342 HQO917342 IAK917342 IKG917342 IUC917342 JDY917342 JNU917342 JXQ917342 KHM917342 KRI917342 LBE917342 LLA917342 LUW917342 MES917342 MOO917342 MYK917342 NIG917342 NSC917342 OBY917342 OLU917342 OVQ917342 PFM917342 PPI917342 PZE917342 QJA917342 QSW917342 RCS917342 RMO917342 RWK917342 SGG917342 SQC917342 SZY917342 TJU917342 TTQ917342 UDM917342 UNI917342 UXE917342 VHA917342 VQW917342 WAS917342 WKO917342 WUK917342 HY982878 RU982878 ABQ982878 ALM982878 AVI982878 BFE982878 BPA982878 BYW982878 CIS982878 CSO982878 DCK982878 DMG982878 DWC982878 EFY982878 EPU982878 EZQ982878 FJM982878 FTI982878 GDE982878 GNA982878 GWW982878 HGS982878 HQO982878 IAK982878 IKG982878 IUC982878 JDY982878 JNU982878 JXQ982878 KHM982878 KRI982878 LBE982878 LLA982878 LUW982878 MES982878 MOO982878 MYK982878 NIG982878 NSC982878 OBY982878 OLU982878 OVQ982878 PFM982878 PPI982878 PZE982878 QJA982878 QSW982878 RCS982878 RMO982878 RWK982878 SGG982878 SQC982878 SZY982878 TJU982878 TTQ982878 UDM982878 UNI982878 UXE982878 VHA982878 VQW982878 WAS982878 WKO982878 WUK982878 HY982884 RU982884 ABQ982884 ALM982884 AVI982884 BFE982884 BPA982884 BYW982884 CIS982884 CSO982884 DCK982884 DMG982884 DWC982884 EFY982884 EPU982884 EZQ982884 FJM982884 FTI982884 GDE982884 GNA982884 GWW982884 HGS982884 HQO982884 IAK982884 IKG982884 IUC982884 JDY982884 JNU982884 JXQ982884 KHM982884 KRI982884 LBE982884 LLA982884 LUW982884 MES982884 MOO982884 MYK982884 NIG982884 NSC982884 OBY982884 OLU982884 OVQ982884 PFM982884 PPI982884 PZE982884 QJA982884 QSW982884 RCS982884 RMO982884 RWK982884 SGG982884 SQC982884 SZY982884 TJU982884 TTQ982884 UDM982884 UNI982884 UXE982884 VHA982884 VQW982884 WAS982884 WKO982884 WUK982884 HY65380 RU65380 ABQ65380 ALM65380 AVI65380 BFE65380 BPA65380 BYW65380 CIS65380 CSO65380 DCK65380 DMG65380 DWC65380 EFY65380 EPU65380 EZQ65380 FJM65380 FTI65380 GDE65380 GNA65380 GWW65380 HGS65380 HQO65380 IAK65380 IKG65380 IUC65380 JDY65380 JNU65380 JXQ65380 KHM65380 KRI65380 LBE65380 LLA65380 LUW65380 MES65380 MOO65380 MYK65380 NIG65380 NSC65380 OBY65380 OLU65380 OVQ65380 PFM65380 PPI65380 PZE65380 QJA65380 QSW65380 RCS65380 RMO65380 RWK65380 SGG65380 SQC65380 SZY65380 TJU65380 TTQ65380 UDM65380 UNI65380 UXE65380 VHA65380 VQW65380 WAS65380 WKO65380 WUK65380 HY130916 RU130916 ABQ130916 ALM130916 AVI130916 BFE130916 BPA130916 BYW130916 CIS130916 CSO130916 DCK130916 DMG130916 DWC130916 EFY130916 EPU130916 EZQ130916 FJM130916 FTI130916 GDE130916 GNA130916 GWW130916 HGS130916 HQO130916 IAK130916 IKG130916 IUC130916 JDY130916 JNU130916 JXQ130916 KHM130916 KRI130916 LBE130916 LLA130916 LUW130916 MES130916 MOO130916 MYK130916 NIG130916 NSC130916 OBY130916 OLU130916 OVQ130916 PFM130916 PPI130916 PZE130916 QJA130916 QSW130916 RCS130916 RMO130916 RWK130916 SGG130916 SQC130916 SZY130916 TJU130916 TTQ130916 UDM130916 UNI130916 UXE130916 VHA130916 VQW130916 WAS130916 WKO130916 WUK130916 HY196452 RU196452 ABQ196452 ALM196452 AVI196452 BFE196452 BPA196452 BYW196452 CIS196452 CSO196452 DCK196452 DMG196452 DWC196452 EFY196452 EPU196452 EZQ196452 FJM196452 FTI196452 GDE196452 GNA196452 GWW196452 HGS196452 HQO196452 IAK196452 IKG196452 IUC196452 JDY196452 JNU196452 JXQ196452 KHM196452 KRI196452 LBE196452 LLA196452 LUW196452 MES196452 MOO196452 MYK196452 NIG196452 NSC196452 OBY196452 OLU196452 OVQ196452 PFM196452 PPI196452 PZE196452 QJA196452 QSW196452 RCS196452 RMO196452 RWK196452 SGG196452 SQC196452 SZY196452 TJU196452 TTQ196452 UDM196452 UNI196452 UXE196452 VHA196452 VQW196452 WAS196452 WKO196452 WUK196452 HY261988 RU261988 ABQ261988 ALM261988 AVI261988 BFE261988 BPA261988 BYW261988 CIS261988 CSO261988 DCK261988 DMG261988 DWC261988 EFY261988 EPU261988 EZQ261988 FJM261988 FTI261988 GDE261988 GNA261988 GWW261988 HGS261988 HQO261988 IAK261988 IKG261988 IUC261988 JDY261988 JNU261988 JXQ261988 KHM261988 KRI261988 LBE261988 LLA261988 LUW261988 MES261988 MOO261988 MYK261988 NIG261988 NSC261988 OBY261988 OLU261988 OVQ261988 PFM261988 PPI261988 PZE261988 QJA261988 QSW261988 RCS261988 RMO261988 RWK261988 SGG261988 SQC261988 SZY261988 TJU261988 TTQ261988 UDM261988 UNI261988 UXE261988 VHA261988 VQW261988 WAS261988 WKO261988 WUK261988 HY327524 RU327524 ABQ327524 ALM327524 AVI327524 BFE327524 BPA327524 BYW327524 CIS327524 CSO327524 DCK327524 DMG327524 DWC327524 EFY327524 EPU327524 EZQ327524 FJM327524 FTI327524 GDE327524 GNA327524 GWW327524 HGS327524 HQO327524 IAK327524 IKG327524 IUC327524 JDY327524 JNU327524 JXQ327524 KHM327524 KRI327524 LBE327524 LLA327524 LUW327524 MES327524 MOO327524 MYK327524 NIG327524 NSC327524 OBY327524 OLU327524 OVQ327524 PFM327524 PPI327524 PZE327524 QJA327524 QSW327524 RCS327524 RMO327524 RWK327524 SGG327524 SQC327524 SZY327524 TJU327524 TTQ327524 UDM327524 UNI327524 UXE327524 VHA327524 VQW327524 WAS327524 WKO327524 WUK327524 HY393060 RU393060 ABQ393060 ALM393060 AVI393060 BFE393060 BPA393060 BYW393060 CIS393060 CSO393060 DCK393060 DMG393060 DWC393060 EFY393060 EPU393060 EZQ393060 FJM393060 FTI393060 GDE393060 GNA393060 GWW393060 HGS393060 HQO393060 IAK393060 IKG393060 IUC393060 JDY393060 JNU393060 JXQ393060 KHM393060 KRI393060 LBE393060 LLA393060 LUW393060 MES393060 MOO393060 MYK393060 NIG393060 NSC393060 OBY393060 OLU393060 OVQ393060 PFM393060 PPI393060 PZE393060 QJA393060 QSW393060 RCS393060 RMO393060 RWK393060 SGG393060 SQC393060 SZY393060 TJU393060 TTQ393060 UDM393060 UNI393060 UXE393060 VHA393060 VQW393060 WAS393060 WKO393060 WUK393060 HY458596 RU458596 ABQ458596 ALM458596 AVI458596 BFE458596 BPA458596 BYW458596 CIS458596 CSO458596 DCK458596 DMG458596 DWC458596 EFY458596 EPU458596 EZQ458596 FJM458596 FTI458596 GDE458596 GNA458596 GWW458596 HGS458596 HQO458596 IAK458596 IKG458596 IUC458596 JDY458596 JNU458596 JXQ458596 KHM458596 KRI458596 LBE458596 LLA458596 LUW458596 MES458596 MOO458596 MYK458596 NIG458596 NSC458596 OBY458596 OLU458596 OVQ458596 PFM458596 PPI458596 PZE458596 QJA458596 QSW458596 RCS458596 RMO458596 RWK458596 SGG458596 SQC458596 SZY458596 TJU458596 TTQ458596 UDM458596 UNI458596 UXE458596 VHA458596 VQW458596 WAS458596 WKO458596 WUK458596 HY524132 RU524132 ABQ524132 ALM524132 AVI524132 BFE524132 BPA524132 BYW524132 CIS524132 CSO524132 DCK524132 DMG524132 DWC524132 EFY524132 EPU524132 EZQ524132 FJM524132 FTI524132 GDE524132 GNA524132 GWW524132 HGS524132 HQO524132 IAK524132 IKG524132 IUC524132 JDY524132 JNU524132 JXQ524132 KHM524132 KRI524132 LBE524132 LLA524132 LUW524132 MES524132 MOO524132 MYK524132 NIG524132 NSC524132 OBY524132 OLU524132 OVQ524132 PFM524132 PPI524132 PZE524132 QJA524132 QSW524132 RCS524132 RMO524132 RWK524132 SGG524132 SQC524132 SZY524132 TJU524132 TTQ524132 UDM524132 UNI524132 UXE524132 VHA524132 VQW524132 WAS524132 WKO524132 WUK524132"/>
    <dataValidation allowBlank="1" showInputMessage="1" showErrorMessage="1" prompt="% du CA budgété" sqref="HJ65336 RF65336 ABB65336 AKX65336 AUT65336 BEP65336 BOL65336 BYH65336 CID65336 CRZ65336 DBV65336 DLR65336 DVN65336 EFJ65336 EPF65336 EZB65336 FIX65336 FST65336 GCP65336 GML65336 GWH65336 HGD65336 HPZ65336 HZV65336 IJR65336 ITN65336 JDJ65336 JNF65336 JXB65336 KGX65336 KQT65336 LAP65336 LKL65336 LUH65336 MED65336 MNZ65336 MXV65336 NHR65336 NRN65336 OBJ65336 OLF65336 OVB65336 PEX65336 POT65336 PYP65336 QIL65336 QSH65336 RCD65336 RLZ65336 RVV65336 SFR65336 SPN65336 SZJ65336 TJF65336 TTB65336 UCX65336 UMT65336 UWP65336 VGL65336 VQH65336 WAD65336 WJZ65336 WTV65336 HJ130872 RF130872 ABB130872 AKX130872 AUT130872 BEP130872 BOL130872 BYH130872 CID130872 CRZ130872 DBV130872 DLR130872 DVN130872 EFJ130872 EPF130872 EZB130872 FIX130872 FST130872 GCP130872 GML130872 GWH130872 HGD130872 HPZ130872 HZV130872 IJR130872 ITN130872 JDJ130872 JNF130872 JXB130872 KGX130872 KQT130872 LAP130872 LKL130872 LUH130872 MED130872 MNZ130872 MXV130872 NHR130872 NRN130872 OBJ130872 OLF130872 OVB130872 PEX130872 POT130872 PYP130872 QIL130872 QSH130872 RCD130872 RLZ130872 RVV130872 SFR130872 SPN130872 SZJ130872 TJF130872 TTB130872 UCX130872 UMT130872 UWP130872 VGL130872 VQH130872 WAD130872 WJZ130872 WTV130872 HJ196408 RF196408 ABB196408 AKX196408 AUT196408 BEP196408 BOL196408 BYH196408 CID196408 CRZ196408 DBV196408 DLR196408 DVN196408 EFJ196408 EPF196408 EZB196408 FIX196408 FST196408 GCP196408 GML196408 GWH196408 HGD196408 HPZ196408 HZV196408 IJR196408 ITN196408 JDJ196408 JNF196408 JXB196408 KGX196408 KQT196408 LAP196408 LKL196408 LUH196408 MED196408 MNZ196408 MXV196408 NHR196408 NRN196408 OBJ196408 OLF196408 OVB196408 PEX196408 POT196408 PYP196408 QIL196408 QSH196408 RCD196408 RLZ196408 RVV196408 SFR196408 SPN196408 SZJ196408 TJF196408 TTB196408 UCX196408 UMT196408 UWP196408 VGL196408 VQH196408 WAD196408 WJZ196408 WTV196408 HJ261944 RF261944 ABB261944 AKX261944 AUT261944 BEP261944 BOL261944 BYH261944 CID261944 CRZ261944 DBV261944 DLR261944 DVN261944 EFJ261944 EPF261944 EZB261944 FIX261944 FST261944 GCP261944 GML261944 GWH261944 HGD261944 HPZ261944 HZV261944 IJR261944 ITN261944 JDJ261944 JNF261944 JXB261944 KGX261944 KQT261944 LAP261944 LKL261944 LUH261944 MED261944 MNZ261944 MXV261944 NHR261944 NRN261944 OBJ261944 OLF261944 OVB261944 PEX261944 POT261944 PYP261944 QIL261944 QSH261944 RCD261944 RLZ261944 RVV261944 SFR261944 SPN261944 SZJ261944 TJF261944 TTB261944 UCX261944 UMT261944 UWP261944 VGL261944 VQH261944 WAD261944 WJZ261944 WTV261944 HJ327480 RF327480 ABB327480 AKX327480 AUT327480 BEP327480 BOL327480 BYH327480 CID327480 CRZ327480 DBV327480 DLR327480 DVN327480 EFJ327480 EPF327480 EZB327480 FIX327480 FST327480 GCP327480 GML327480 GWH327480 HGD327480 HPZ327480 HZV327480 IJR327480 ITN327480 JDJ327480 JNF327480 JXB327480 KGX327480 KQT327480 LAP327480 LKL327480 LUH327480 MED327480 MNZ327480 MXV327480 NHR327480 NRN327480 OBJ327480 OLF327480 OVB327480 PEX327480 POT327480 PYP327480 QIL327480 QSH327480 RCD327480 RLZ327480 RVV327480 SFR327480 SPN327480 SZJ327480 TJF327480 TTB327480 UCX327480 UMT327480 UWP327480 VGL327480 VQH327480 WAD327480 WJZ327480 WTV327480 HJ393016 RF393016 ABB393016 AKX393016 AUT393016 BEP393016 BOL393016 BYH393016 CID393016 CRZ393016 DBV393016 DLR393016 DVN393016 EFJ393016 EPF393016 EZB393016 FIX393016 FST393016 GCP393016 GML393016 GWH393016 HGD393016 HPZ393016 HZV393016 IJR393016 ITN393016 JDJ393016 JNF393016 JXB393016 KGX393016 KQT393016 LAP393016 LKL393016 LUH393016 MED393016 MNZ393016 MXV393016 NHR393016 NRN393016 OBJ393016 OLF393016 OVB393016 PEX393016 POT393016 PYP393016 QIL393016 QSH393016 RCD393016 RLZ393016 RVV393016 SFR393016 SPN393016 SZJ393016 TJF393016 TTB393016 UCX393016 UMT393016 UWP393016 VGL393016 VQH393016 WAD393016 WJZ393016 WTV393016 HJ458552 RF458552 ABB458552 AKX458552 AUT458552 BEP458552 BOL458552 BYH458552 CID458552 CRZ458552 DBV458552 DLR458552 DVN458552 EFJ458552 EPF458552 EZB458552 FIX458552 FST458552 GCP458552 GML458552 GWH458552 HGD458552 HPZ458552 HZV458552 IJR458552 ITN458552 JDJ458552 JNF458552 JXB458552 KGX458552 KQT458552 LAP458552 LKL458552 LUH458552 MED458552 MNZ458552 MXV458552 NHR458552 NRN458552 OBJ458552 OLF458552 OVB458552 PEX458552 POT458552 PYP458552 QIL458552 QSH458552 RCD458552 RLZ458552 RVV458552 SFR458552 SPN458552 SZJ458552 TJF458552 TTB458552 UCX458552 UMT458552 UWP458552 VGL458552 VQH458552 WAD458552 WJZ458552 WTV458552 HJ524088 RF524088 ABB524088 AKX524088 AUT524088 BEP524088 BOL524088 BYH524088 CID524088 CRZ524088 DBV524088 DLR524088 DVN524088 EFJ524088 EPF524088 EZB524088 FIX524088 FST524088 GCP524088 GML524088 GWH524088 HGD524088 HPZ524088 HZV524088 IJR524088 ITN524088 JDJ524088 JNF524088 JXB524088 KGX524088 KQT524088 LAP524088 LKL524088 LUH524088 MED524088 MNZ524088 MXV524088 NHR524088 NRN524088 OBJ524088 OLF524088 OVB524088 PEX524088 POT524088 PYP524088 QIL524088 QSH524088 RCD524088 RLZ524088 RVV524088 SFR524088 SPN524088 SZJ524088 TJF524088 TTB524088 UCX524088 UMT524088 UWP524088 VGL524088 VQH524088 WAD524088 WJZ524088 WTV524088 HJ589624 RF589624 ABB589624 AKX589624 AUT589624 BEP589624 BOL589624 BYH589624 CID589624 CRZ589624 DBV589624 DLR589624 DVN589624 EFJ589624 EPF589624 EZB589624 FIX589624 FST589624 GCP589624 GML589624 GWH589624 HGD589624 HPZ589624 HZV589624 IJR589624 ITN589624 JDJ589624 JNF589624 JXB589624 KGX589624 KQT589624 LAP589624 LKL589624 LUH589624 MED589624 MNZ589624 MXV589624 NHR589624 NRN589624 OBJ589624 OLF589624 OVB589624 PEX589624 POT589624 PYP589624 QIL589624 QSH589624 RCD589624 RLZ589624 RVV589624 SFR589624 SPN589624 SZJ589624 TJF589624 TTB589624 UCX589624 UMT589624 UWP589624 VGL589624 VQH589624 WAD589624 WJZ589624 WTV589624 HJ655160 RF655160 ABB655160 AKX655160 AUT655160 BEP655160 BOL655160 BYH655160 CID655160 CRZ655160 DBV655160 DLR655160 DVN655160 EFJ655160 EPF655160 EZB655160 FIX655160 FST655160 GCP655160 GML655160 GWH655160 HGD655160 HPZ655160 HZV655160 IJR655160 ITN655160 JDJ655160 JNF655160 JXB655160 KGX655160 KQT655160 LAP655160 LKL655160 LUH655160 MED655160 MNZ655160 MXV655160 NHR655160 NRN655160 OBJ655160 OLF655160 OVB655160 PEX655160 POT655160 PYP655160 QIL655160 QSH655160 RCD655160 RLZ655160 RVV655160 SFR655160 SPN655160 SZJ655160 TJF655160 TTB655160 UCX655160 UMT655160 UWP655160 VGL655160 VQH655160 WAD655160 WJZ655160 WTV655160 HJ720696 RF720696 ABB720696 AKX720696 AUT720696 BEP720696 BOL720696 BYH720696 CID720696 CRZ720696 DBV720696 DLR720696 DVN720696 EFJ720696 EPF720696 EZB720696 FIX720696 FST720696 GCP720696 GML720696 GWH720696 HGD720696 HPZ720696 HZV720696 IJR720696 ITN720696 JDJ720696 JNF720696 JXB720696 KGX720696 KQT720696 LAP720696 LKL720696 LUH720696 MED720696 MNZ720696 MXV720696 NHR720696 NRN720696 OBJ720696 OLF720696 OVB720696 PEX720696 POT720696 PYP720696 QIL720696 QSH720696 RCD720696 RLZ720696 RVV720696 SFR720696 SPN720696 SZJ720696 TJF720696 TTB720696 UCX720696 UMT720696 UWP720696 VGL720696 VQH720696 WAD720696 WJZ720696 WTV720696 HJ786232 RF786232 ABB786232 AKX786232 AUT786232 BEP786232 BOL786232 BYH786232 CID786232 CRZ786232 DBV786232 DLR786232 DVN786232 EFJ786232 EPF786232 EZB786232 FIX786232 FST786232 GCP786232 GML786232 GWH786232 HGD786232 HPZ786232 HZV786232 IJR786232 ITN786232 JDJ786232 JNF786232 JXB786232 KGX786232 KQT786232 LAP786232 LKL786232 LUH786232 MED786232 MNZ786232 MXV786232 NHR786232 NRN786232 OBJ786232 OLF786232 OVB786232 PEX786232 POT786232 PYP786232 QIL786232 QSH786232 RCD786232 RLZ786232 RVV786232 SFR786232 SPN786232 SZJ786232 TJF786232 TTB786232 UCX786232 UMT786232 UWP786232 VGL786232 VQH786232 WAD786232 WJZ786232 WTV786232 HJ851768 RF851768 ABB851768 AKX851768 AUT851768 BEP851768 BOL851768 BYH851768 CID851768 CRZ851768 DBV851768 DLR851768 DVN851768 EFJ851768 EPF851768 EZB851768 FIX851768 FST851768 GCP851768 GML851768 GWH851768 HGD851768 HPZ851768 HZV851768 IJR851768 ITN851768 JDJ851768 JNF851768 JXB851768 KGX851768 KQT851768 LAP851768 LKL851768 LUH851768 MED851768 MNZ851768 MXV851768 NHR851768 NRN851768 OBJ851768 OLF851768 OVB851768 PEX851768 POT851768 PYP851768 QIL851768 QSH851768 RCD851768 RLZ851768 RVV851768 SFR851768 SPN851768 SZJ851768 TJF851768 TTB851768 UCX851768 UMT851768 UWP851768 VGL851768 VQH851768 WAD851768 WJZ851768 WTV851768 HJ917304 RF917304 ABB917304 AKX917304 AUT917304 BEP917304 BOL917304 BYH917304 CID917304 CRZ917304 DBV917304 DLR917304 DVN917304 EFJ917304 EPF917304 EZB917304 FIX917304 FST917304 GCP917304 GML917304 GWH917304 HGD917304 HPZ917304 HZV917304 IJR917304 ITN917304 JDJ917304 JNF917304 JXB917304 KGX917304 KQT917304 LAP917304 LKL917304 LUH917304 MED917304 MNZ917304 MXV917304 NHR917304 NRN917304 OBJ917304 OLF917304 OVB917304 PEX917304 POT917304 PYP917304 QIL917304 QSH917304 RCD917304 RLZ917304 RVV917304 SFR917304 SPN917304 SZJ917304 TJF917304 TTB917304 UCX917304 UMT917304 UWP917304 VGL917304 VQH917304 WAD917304 WJZ917304 WTV917304 HJ982840 RF982840 ABB982840 AKX982840 AUT982840 BEP982840 BOL982840 BYH982840 CID982840 CRZ982840 DBV982840 DLR982840 DVN982840 EFJ982840 EPF982840 EZB982840 FIX982840 FST982840 GCP982840 GML982840 GWH982840 HGD982840 HPZ982840 HZV982840 IJR982840 ITN982840 JDJ982840 JNF982840 JXB982840 KGX982840 KQT982840 LAP982840 LKL982840 LUH982840 MED982840 MNZ982840 MXV982840 NHR982840 NRN982840 OBJ982840 OLF982840 OVB982840 PEX982840 POT982840 PYP982840 QIL982840 QSH982840 RCD982840 RLZ982840 RVV982840 SFR982840 SPN982840 SZJ982840 TJF982840 TTB982840 UCX982840 UMT982840 UWP982840 VGL982840 VQH982840 WAD982840 WJZ982840 WTV982840 HJ589668 RF589668 ABB589668 AKX589668 AUT589668 BEP589668 BOL589668 BYH589668 CID589668 CRZ589668 DBV589668 DLR589668 DVN589668 EFJ589668 EPF589668 EZB589668 FIX589668 FST589668 GCP589668 GML589668 GWH589668 HGD589668 HPZ589668 HZV589668 IJR589668 ITN589668 JDJ589668 JNF589668 JXB589668 KGX589668 KQT589668 LAP589668 LKL589668 LUH589668 MED589668 MNZ589668 MXV589668 NHR589668 NRN589668 OBJ589668 OLF589668 OVB589668 PEX589668 POT589668 PYP589668 QIL589668 QSH589668 RCD589668 RLZ589668 RVV589668 SFR589668 SPN589668 SZJ589668 TJF589668 TTB589668 UCX589668 UMT589668 UWP589668 VGL589668 VQH589668 WAD589668 WJZ589668 WTV589668 HJ65341 RF65341 ABB65341 AKX65341 AUT65341 BEP65341 BOL65341 BYH65341 CID65341 CRZ65341 DBV65341 DLR65341 DVN65341 EFJ65341 EPF65341 EZB65341 FIX65341 FST65341 GCP65341 GML65341 GWH65341 HGD65341 HPZ65341 HZV65341 IJR65341 ITN65341 JDJ65341 JNF65341 JXB65341 KGX65341 KQT65341 LAP65341 LKL65341 LUH65341 MED65341 MNZ65341 MXV65341 NHR65341 NRN65341 OBJ65341 OLF65341 OVB65341 PEX65341 POT65341 PYP65341 QIL65341 QSH65341 RCD65341 RLZ65341 RVV65341 SFR65341 SPN65341 SZJ65341 TJF65341 TTB65341 UCX65341 UMT65341 UWP65341 VGL65341 VQH65341 WAD65341 WJZ65341 WTV65341 HJ130877 RF130877 ABB130877 AKX130877 AUT130877 BEP130877 BOL130877 BYH130877 CID130877 CRZ130877 DBV130877 DLR130877 DVN130877 EFJ130877 EPF130877 EZB130877 FIX130877 FST130877 GCP130877 GML130877 GWH130877 HGD130877 HPZ130877 HZV130877 IJR130877 ITN130877 JDJ130877 JNF130877 JXB130877 KGX130877 KQT130877 LAP130877 LKL130877 LUH130877 MED130877 MNZ130877 MXV130877 NHR130877 NRN130877 OBJ130877 OLF130877 OVB130877 PEX130877 POT130877 PYP130877 QIL130877 QSH130877 RCD130877 RLZ130877 RVV130877 SFR130877 SPN130877 SZJ130877 TJF130877 TTB130877 UCX130877 UMT130877 UWP130877 VGL130877 VQH130877 WAD130877 WJZ130877 WTV130877 HJ196413 RF196413 ABB196413 AKX196413 AUT196413 BEP196413 BOL196413 BYH196413 CID196413 CRZ196413 DBV196413 DLR196413 DVN196413 EFJ196413 EPF196413 EZB196413 FIX196413 FST196413 GCP196413 GML196413 GWH196413 HGD196413 HPZ196413 HZV196413 IJR196413 ITN196413 JDJ196413 JNF196413 JXB196413 KGX196413 KQT196413 LAP196413 LKL196413 LUH196413 MED196413 MNZ196413 MXV196413 NHR196413 NRN196413 OBJ196413 OLF196413 OVB196413 PEX196413 POT196413 PYP196413 QIL196413 QSH196413 RCD196413 RLZ196413 RVV196413 SFR196413 SPN196413 SZJ196413 TJF196413 TTB196413 UCX196413 UMT196413 UWP196413 VGL196413 VQH196413 WAD196413 WJZ196413 WTV196413 HJ261949 RF261949 ABB261949 AKX261949 AUT261949 BEP261949 BOL261949 BYH261949 CID261949 CRZ261949 DBV261949 DLR261949 DVN261949 EFJ261949 EPF261949 EZB261949 FIX261949 FST261949 GCP261949 GML261949 GWH261949 HGD261949 HPZ261949 HZV261949 IJR261949 ITN261949 JDJ261949 JNF261949 JXB261949 KGX261949 KQT261949 LAP261949 LKL261949 LUH261949 MED261949 MNZ261949 MXV261949 NHR261949 NRN261949 OBJ261949 OLF261949 OVB261949 PEX261949 POT261949 PYP261949 QIL261949 QSH261949 RCD261949 RLZ261949 RVV261949 SFR261949 SPN261949 SZJ261949 TJF261949 TTB261949 UCX261949 UMT261949 UWP261949 VGL261949 VQH261949 WAD261949 WJZ261949 WTV261949 HJ327485 RF327485 ABB327485 AKX327485 AUT327485 BEP327485 BOL327485 BYH327485 CID327485 CRZ327485 DBV327485 DLR327485 DVN327485 EFJ327485 EPF327485 EZB327485 FIX327485 FST327485 GCP327485 GML327485 GWH327485 HGD327485 HPZ327485 HZV327485 IJR327485 ITN327485 JDJ327485 JNF327485 JXB327485 KGX327485 KQT327485 LAP327485 LKL327485 LUH327485 MED327485 MNZ327485 MXV327485 NHR327485 NRN327485 OBJ327485 OLF327485 OVB327485 PEX327485 POT327485 PYP327485 QIL327485 QSH327485 RCD327485 RLZ327485 RVV327485 SFR327485 SPN327485 SZJ327485 TJF327485 TTB327485 UCX327485 UMT327485 UWP327485 VGL327485 VQH327485 WAD327485 WJZ327485 WTV327485 HJ393021 RF393021 ABB393021 AKX393021 AUT393021 BEP393021 BOL393021 BYH393021 CID393021 CRZ393021 DBV393021 DLR393021 DVN393021 EFJ393021 EPF393021 EZB393021 FIX393021 FST393021 GCP393021 GML393021 GWH393021 HGD393021 HPZ393021 HZV393021 IJR393021 ITN393021 JDJ393021 JNF393021 JXB393021 KGX393021 KQT393021 LAP393021 LKL393021 LUH393021 MED393021 MNZ393021 MXV393021 NHR393021 NRN393021 OBJ393021 OLF393021 OVB393021 PEX393021 POT393021 PYP393021 QIL393021 QSH393021 RCD393021 RLZ393021 RVV393021 SFR393021 SPN393021 SZJ393021 TJF393021 TTB393021 UCX393021 UMT393021 UWP393021 VGL393021 VQH393021 WAD393021 WJZ393021 WTV393021 HJ458557 RF458557 ABB458557 AKX458557 AUT458557 BEP458557 BOL458557 BYH458557 CID458557 CRZ458557 DBV458557 DLR458557 DVN458557 EFJ458557 EPF458557 EZB458557 FIX458557 FST458557 GCP458557 GML458557 GWH458557 HGD458557 HPZ458557 HZV458557 IJR458557 ITN458557 JDJ458557 JNF458557 JXB458557 KGX458557 KQT458557 LAP458557 LKL458557 LUH458557 MED458557 MNZ458557 MXV458557 NHR458557 NRN458557 OBJ458557 OLF458557 OVB458557 PEX458557 POT458557 PYP458557 QIL458557 QSH458557 RCD458557 RLZ458557 RVV458557 SFR458557 SPN458557 SZJ458557 TJF458557 TTB458557 UCX458557 UMT458557 UWP458557 VGL458557 VQH458557 WAD458557 WJZ458557 WTV458557 HJ524093 RF524093 ABB524093 AKX524093 AUT524093 BEP524093 BOL524093 BYH524093 CID524093 CRZ524093 DBV524093 DLR524093 DVN524093 EFJ524093 EPF524093 EZB524093 FIX524093 FST524093 GCP524093 GML524093 GWH524093 HGD524093 HPZ524093 HZV524093 IJR524093 ITN524093 JDJ524093 JNF524093 JXB524093 KGX524093 KQT524093 LAP524093 LKL524093 LUH524093 MED524093 MNZ524093 MXV524093 NHR524093 NRN524093 OBJ524093 OLF524093 OVB524093 PEX524093 POT524093 PYP524093 QIL524093 QSH524093 RCD524093 RLZ524093 RVV524093 SFR524093 SPN524093 SZJ524093 TJF524093 TTB524093 UCX524093 UMT524093 UWP524093 VGL524093 VQH524093 WAD524093 WJZ524093 WTV524093 HJ589629 RF589629 ABB589629 AKX589629 AUT589629 BEP589629 BOL589629 BYH589629 CID589629 CRZ589629 DBV589629 DLR589629 DVN589629 EFJ589629 EPF589629 EZB589629 FIX589629 FST589629 GCP589629 GML589629 GWH589629 HGD589629 HPZ589629 HZV589629 IJR589629 ITN589629 JDJ589629 JNF589629 JXB589629 KGX589629 KQT589629 LAP589629 LKL589629 LUH589629 MED589629 MNZ589629 MXV589629 NHR589629 NRN589629 OBJ589629 OLF589629 OVB589629 PEX589629 POT589629 PYP589629 QIL589629 QSH589629 RCD589629 RLZ589629 RVV589629 SFR589629 SPN589629 SZJ589629 TJF589629 TTB589629 UCX589629 UMT589629 UWP589629 VGL589629 VQH589629 WAD589629 WJZ589629 WTV589629 HJ655165 RF655165 ABB655165 AKX655165 AUT655165 BEP655165 BOL655165 BYH655165 CID655165 CRZ655165 DBV655165 DLR655165 DVN655165 EFJ655165 EPF655165 EZB655165 FIX655165 FST655165 GCP655165 GML655165 GWH655165 HGD655165 HPZ655165 HZV655165 IJR655165 ITN655165 JDJ655165 JNF655165 JXB655165 KGX655165 KQT655165 LAP655165 LKL655165 LUH655165 MED655165 MNZ655165 MXV655165 NHR655165 NRN655165 OBJ655165 OLF655165 OVB655165 PEX655165 POT655165 PYP655165 QIL655165 QSH655165 RCD655165 RLZ655165 RVV655165 SFR655165 SPN655165 SZJ655165 TJF655165 TTB655165 UCX655165 UMT655165 UWP655165 VGL655165 VQH655165 WAD655165 WJZ655165 WTV655165 HJ720701 RF720701 ABB720701 AKX720701 AUT720701 BEP720701 BOL720701 BYH720701 CID720701 CRZ720701 DBV720701 DLR720701 DVN720701 EFJ720701 EPF720701 EZB720701 FIX720701 FST720701 GCP720701 GML720701 GWH720701 HGD720701 HPZ720701 HZV720701 IJR720701 ITN720701 JDJ720701 JNF720701 JXB720701 KGX720701 KQT720701 LAP720701 LKL720701 LUH720701 MED720701 MNZ720701 MXV720701 NHR720701 NRN720701 OBJ720701 OLF720701 OVB720701 PEX720701 POT720701 PYP720701 QIL720701 QSH720701 RCD720701 RLZ720701 RVV720701 SFR720701 SPN720701 SZJ720701 TJF720701 TTB720701 UCX720701 UMT720701 UWP720701 VGL720701 VQH720701 WAD720701 WJZ720701 WTV720701 HJ786237 RF786237 ABB786237 AKX786237 AUT786237 BEP786237 BOL786237 BYH786237 CID786237 CRZ786237 DBV786237 DLR786237 DVN786237 EFJ786237 EPF786237 EZB786237 FIX786237 FST786237 GCP786237 GML786237 GWH786237 HGD786237 HPZ786237 HZV786237 IJR786237 ITN786237 JDJ786237 JNF786237 JXB786237 KGX786237 KQT786237 LAP786237 LKL786237 LUH786237 MED786237 MNZ786237 MXV786237 NHR786237 NRN786237 OBJ786237 OLF786237 OVB786237 PEX786237 POT786237 PYP786237 QIL786237 QSH786237 RCD786237 RLZ786237 RVV786237 SFR786237 SPN786237 SZJ786237 TJF786237 TTB786237 UCX786237 UMT786237 UWP786237 VGL786237 VQH786237 WAD786237 WJZ786237 WTV786237 HJ851773 RF851773 ABB851773 AKX851773 AUT851773 BEP851773 BOL851773 BYH851773 CID851773 CRZ851773 DBV851773 DLR851773 DVN851773 EFJ851773 EPF851773 EZB851773 FIX851773 FST851773 GCP851773 GML851773 GWH851773 HGD851773 HPZ851773 HZV851773 IJR851773 ITN851773 JDJ851773 JNF851773 JXB851773 KGX851773 KQT851773 LAP851773 LKL851773 LUH851773 MED851773 MNZ851773 MXV851773 NHR851773 NRN851773 OBJ851773 OLF851773 OVB851773 PEX851773 POT851773 PYP851773 QIL851773 QSH851773 RCD851773 RLZ851773 RVV851773 SFR851773 SPN851773 SZJ851773 TJF851773 TTB851773 UCX851773 UMT851773 UWP851773 VGL851773 VQH851773 WAD851773 WJZ851773 WTV851773 HJ917309 RF917309 ABB917309 AKX917309 AUT917309 BEP917309 BOL917309 BYH917309 CID917309 CRZ917309 DBV917309 DLR917309 DVN917309 EFJ917309 EPF917309 EZB917309 FIX917309 FST917309 GCP917309 GML917309 GWH917309 HGD917309 HPZ917309 HZV917309 IJR917309 ITN917309 JDJ917309 JNF917309 JXB917309 KGX917309 KQT917309 LAP917309 LKL917309 LUH917309 MED917309 MNZ917309 MXV917309 NHR917309 NRN917309 OBJ917309 OLF917309 OVB917309 PEX917309 POT917309 PYP917309 QIL917309 QSH917309 RCD917309 RLZ917309 RVV917309 SFR917309 SPN917309 SZJ917309 TJF917309 TTB917309 UCX917309 UMT917309 UWP917309 VGL917309 VQH917309 WAD917309 WJZ917309 WTV917309 HJ982845 RF982845 ABB982845 AKX982845 AUT982845 BEP982845 BOL982845 BYH982845 CID982845 CRZ982845 DBV982845 DLR982845 DVN982845 EFJ982845 EPF982845 EZB982845 FIX982845 FST982845 GCP982845 GML982845 GWH982845 HGD982845 HPZ982845 HZV982845 IJR982845 ITN982845 JDJ982845 JNF982845 JXB982845 KGX982845 KQT982845 LAP982845 LKL982845 LUH982845 MED982845 MNZ982845 MXV982845 NHR982845 NRN982845 OBJ982845 OLF982845 OVB982845 PEX982845 POT982845 PYP982845 QIL982845 QSH982845 RCD982845 RLZ982845 RVV982845 SFR982845 SPN982845 SZJ982845 TJF982845 TTB982845 UCX982845 UMT982845 UWP982845 VGL982845 VQH982845 WAD982845 WJZ982845 WTV982845 HJ655204 RF655204 ABB655204 AKX655204 AUT655204 BEP655204 BOL655204 BYH655204 CID655204 CRZ655204 DBV655204 DLR655204 DVN655204 EFJ655204 EPF655204 EZB655204 FIX655204 FST655204 GCP655204 GML655204 GWH655204 HGD655204 HPZ655204 HZV655204 IJR655204 ITN655204 JDJ655204 JNF655204 JXB655204 KGX655204 KQT655204 LAP655204 LKL655204 LUH655204 MED655204 MNZ655204 MXV655204 NHR655204 NRN655204 OBJ655204 OLF655204 OVB655204 PEX655204 POT655204 PYP655204 QIL655204 QSH655204 RCD655204 RLZ655204 RVV655204 SFR655204 SPN655204 SZJ655204 TJF655204 TTB655204 UCX655204 UMT655204 UWP655204 VGL655204 VQH655204 WAD655204 WJZ655204 WTV655204 HJ65348 RF65348 ABB65348 AKX65348 AUT65348 BEP65348 BOL65348 BYH65348 CID65348 CRZ65348 DBV65348 DLR65348 DVN65348 EFJ65348 EPF65348 EZB65348 FIX65348 FST65348 GCP65348 GML65348 GWH65348 HGD65348 HPZ65348 HZV65348 IJR65348 ITN65348 JDJ65348 JNF65348 JXB65348 KGX65348 KQT65348 LAP65348 LKL65348 LUH65348 MED65348 MNZ65348 MXV65348 NHR65348 NRN65348 OBJ65348 OLF65348 OVB65348 PEX65348 POT65348 PYP65348 QIL65348 QSH65348 RCD65348 RLZ65348 RVV65348 SFR65348 SPN65348 SZJ65348 TJF65348 TTB65348 UCX65348 UMT65348 UWP65348 VGL65348 VQH65348 WAD65348 WJZ65348 WTV65348 HJ130884 RF130884 ABB130884 AKX130884 AUT130884 BEP130884 BOL130884 BYH130884 CID130884 CRZ130884 DBV130884 DLR130884 DVN130884 EFJ130884 EPF130884 EZB130884 FIX130884 FST130884 GCP130884 GML130884 GWH130884 HGD130884 HPZ130884 HZV130884 IJR130884 ITN130884 JDJ130884 JNF130884 JXB130884 KGX130884 KQT130884 LAP130884 LKL130884 LUH130884 MED130884 MNZ130884 MXV130884 NHR130884 NRN130884 OBJ130884 OLF130884 OVB130884 PEX130884 POT130884 PYP130884 QIL130884 QSH130884 RCD130884 RLZ130884 RVV130884 SFR130884 SPN130884 SZJ130884 TJF130884 TTB130884 UCX130884 UMT130884 UWP130884 VGL130884 VQH130884 WAD130884 WJZ130884 WTV130884 HJ196420 RF196420 ABB196420 AKX196420 AUT196420 BEP196420 BOL196420 BYH196420 CID196420 CRZ196420 DBV196420 DLR196420 DVN196420 EFJ196420 EPF196420 EZB196420 FIX196420 FST196420 GCP196420 GML196420 GWH196420 HGD196420 HPZ196420 HZV196420 IJR196420 ITN196420 JDJ196420 JNF196420 JXB196420 KGX196420 KQT196420 LAP196420 LKL196420 LUH196420 MED196420 MNZ196420 MXV196420 NHR196420 NRN196420 OBJ196420 OLF196420 OVB196420 PEX196420 POT196420 PYP196420 QIL196420 QSH196420 RCD196420 RLZ196420 RVV196420 SFR196420 SPN196420 SZJ196420 TJF196420 TTB196420 UCX196420 UMT196420 UWP196420 VGL196420 VQH196420 WAD196420 WJZ196420 WTV196420 HJ261956 RF261956 ABB261956 AKX261956 AUT261956 BEP261956 BOL261956 BYH261956 CID261956 CRZ261956 DBV261956 DLR261956 DVN261956 EFJ261956 EPF261956 EZB261956 FIX261956 FST261956 GCP261956 GML261956 GWH261956 HGD261956 HPZ261956 HZV261956 IJR261956 ITN261956 JDJ261956 JNF261956 JXB261956 KGX261956 KQT261956 LAP261956 LKL261956 LUH261956 MED261956 MNZ261956 MXV261956 NHR261956 NRN261956 OBJ261956 OLF261956 OVB261956 PEX261956 POT261956 PYP261956 QIL261956 QSH261956 RCD261956 RLZ261956 RVV261956 SFR261956 SPN261956 SZJ261956 TJF261956 TTB261956 UCX261956 UMT261956 UWP261956 VGL261956 VQH261956 WAD261956 WJZ261956 WTV261956 HJ327492 RF327492 ABB327492 AKX327492 AUT327492 BEP327492 BOL327492 BYH327492 CID327492 CRZ327492 DBV327492 DLR327492 DVN327492 EFJ327492 EPF327492 EZB327492 FIX327492 FST327492 GCP327492 GML327492 GWH327492 HGD327492 HPZ327492 HZV327492 IJR327492 ITN327492 JDJ327492 JNF327492 JXB327492 KGX327492 KQT327492 LAP327492 LKL327492 LUH327492 MED327492 MNZ327492 MXV327492 NHR327492 NRN327492 OBJ327492 OLF327492 OVB327492 PEX327492 POT327492 PYP327492 QIL327492 QSH327492 RCD327492 RLZ327492 RVV327492 SFR327492 SPN327492 SZJ327492 TJF327492 TTB327492 UCX327492 UMT327492 UWP327492 VGL327492 VQH327492 WAD327492 WJZ327492 WTV327492 HJ393028 RF393028 ABB393028 AKX393028 AUT393028 BEP393028 BOL393028 BYH393028 CID393028 CRZ393028 DBV393028 DLR393028 DVN393028 EFJ393028 EPF393028 EZB393028 FIX393028 FST393028 GCP393028 GML393028 GWH393028 HGD393028 HPZ393028 HZV393028 IJR393028 ITN393028 JDJ393028 JNF393028 JXB393028 KGX393028 KQT393028 LAP393028 LKL393028 LUH393028 MED393028 MNZ393028 MXV393028 NHR393028 NRN393028 OBJ393028 OLF393028 OVB393028 PEX393028 POT393028 PYP393028 QIL393028 QSH393028 RCD393028 RLZ393028 RVV393028 SFR393028 SPN393028 SZJ393028 TJF393028 TTB393028 UCX393028 UMT393028 UWP393028 VGL393028 VQH393028 WAD393028 WJZ393028 WTV393028 HJ458564 RF458564 ABB458564 AKX458564 AUT458564 BEP458564 BOL458564 BYH458564 CID458564 CRZ458564 DBV458564 DLR458564 DVN458564 EFJ458564 EPF458564 EZB458564 FIX458564 FST458564 GCP458564 GML458564 GWH458564 HGD458564 HPZ458564 HZV458564 IJR458564 ITN458564 JDJ458564 JNF458564 JXB458564 KGX458564 KQT458564 LAP458564 LKL458564 LUH458564 MED458564 MNZ458564 MXV458564 NHR458564 NRN458564 OBJ458564 OLF458564 OVB458564 PEX458564 POT458564 PYP458564 QIL458564 QSH458564 RCD458564 RLZ458564 RVV458564 SFR458564 SPN458564 SZJ458564 TJF458564 TTB458564 UCX458564 UMT458564 UWP458564 VGL458564 VQH458564 WAD458564 WJZ458564 WTV458564 HJ524100 RF524100 ABB524100 AKX524100 AUT524100 BEP524100 BOL524100 BYH524100 CID524100 CRZ524100 DBV524100 DLR524100 DVN524100 EFJ524100 EPF524100 EZB524100 FIX524100 FST524100 GCP524100 GML524100 GWH524100 HGD524100 HPZ524100 HZV524100 IJR524100 ITN524100 JDJ524100 JNF524100 JXB524100 KGX524100 KQT524100 LAP524100 LKL524100 LUH524100 MED524100 MNZ524100 MXV524100 NHR524100 NRN524100 OBJ524100 OLF524100 OVB524100 PEX524100 POT524100 PYP524100 QIL524100 QSH524100 RCD524100 RLZ524100 RVV524100 SFR524100 SPN524100 SZJ524100 TJF524100 TTB524100 UCX524100 UMT524100 UWP524100 VGL524100 VQH524100 WAD524100 WJZ524100 WTV524100 HJ589636 RF589636 ABB589636 AKX589636 AUT589636 BEP589636 BOL589636 BYH589636 CID589636 CRZ589636 DBV589636 DLR589636 DVN589636 EFJ589636 EPF589636 EZB589636 FIX589636 FST589636 GCP589636 GML589636 GWH589636 HGD589636 HPZ589636 HZV589636 IJR589636 ITN589636 JDJ589636 JNF589636 JXB589636 KGX589636 KQT589636 LAP589636 LKL589636 LUH589636 MED589636 MNZ589636 MXV589636 NHR589636 NRN589636 OBJ589636 OLF589636 OVB589636 PEX589636 POT589636 PYP589636 QIL589636 QSH589636 RCD589636 RLZ589636 RVV589636 SFR589636 SPN589636 SZJ589636 TJF589636 TTB589636 UCX589636 UMT589636 UWP589636 VGL589636 VQH589636 WAD589636 WJZ589636 WTV589636 HJ655172 RF655172 ABB655172 AKX655172 AUT655172 BEP655172 BOL655172 BYH655172 CID655172 CRZ655172 DBV655172 DLR655172 DVN655172 EFJ655172 EPF655172 EZB655172 FIX655172 FST655172 GCP655172 GML655172 GWH655172 HGD655172 HPZ655172 HZV655172 IJR655172 ITN655172 JDJ655172 JNF655172 JXB655172 KGX655172 KQT655172 LAP655172 LKL655172 LUH655172 MED655172 MNZ655172 MXV655172 NHR655172 NRN655172 OBJ655172 OLF655172 OVB655172 PEX655172 POT655172 PYP655172 QIL655172 QSH655172 RCD655172 RLZ655172 RVV655172 SFR655172 SPN655172 SZJ655172 TJF655172 TTB655172 UCX655172 UMT655172 UWP655172 VGL655172 VQH655172 WAD655172 WJZ655172 WTV655172 HJ720708 RF720708 ABB720708 AKX720708 AUT720708 BEP720708 BOL720708 BYH720708 CID720708 CRZ720708 DBV720708 DLR720708 DVN720708 EFJ720708 EPF720708 EZB720708 FIX720708 FST720708 GCP720708 GML720708 GWH720708 HGD720708 HPZ720708 HZV720708 IJR720708 ITN720708 JDJ720708 JNF720708 JXB720708 KGX720708 KQT720708 LAP720708 LKL720708 LUH720708 MED720708 MNZ720708 MXV720708 NHR720708 NRN720708 OBJ720708 OLF720708 OVB720708 PEX720708 POT720708 PYP720708 QIL720708 QSH720708 RCD720708 RLZ720708 RVV720708 SFR720708 SPN720708 SZJ720708 TJF720708 TTB720708 UCX720708 UMT720708 UWP720708 VGL720708 VQH720708 WAD720708 WJZ720708 WTV720708 HJ786244 RF786244 ABB786244 AKX786244 AUT786244 BEP786244 BOL786244 BYH786244 CID786244 CRZ786244 DBV786244 DLR786244 DVN786244 EFJ786244 EPF786244 EZB786244 FIX786244 FST786244 GCP786244 GML786244 GWH786244 HGD786244 HPZ786244 HZV786244 IJR786244 ITN786244 JDJ786244 JNF786244 JXB786244 KGX786244 KQT786244 LAP786244 LKL786244 LUH786244 MED786244 MNZ786244 MXV786244 NHR786244 NRN786244 OBJ786244 OLF786244 OVB786244 PEX786244 POT786244 PYP786244 QIL786244 QSH786244 RCD786244 RLZ786244 RVV786244 SFR786244 SPN786244 SZJ786244 TJF786244 TTB786244 UCX786244 UMT786244 UWP786244 VGL786244 VQH786244 WAD786244 WJZ786244 WTV786244 HJ851780 RF851780 ABB851780 AKX851780 AUT851780 BEP851780 BOL851780 BYH851780 CID851780 CRZ851780 DBV851780 DLR851780 DVN851780 EFJ851780 EPF851780 EZB851780 FIX851780 FST851780 GCP851780 GML851780 GWH851780 HGD851780 HPZ851780 HZV851780 IJR851780 ITN851780 JDJ851780 JNF851780 JXB851780 KGX851780 KQT851780 LAP851780 LKL851780 LUH851780 MED851780 MNZ851780 MXV851780 NHR851780 NRN851780 OBJ851780 OLF851780 OVB851780 PEX851780 POT851780 PYP851780 QIL851780 QSH851780 RCD851780 RLZ851780 RVV851780 SFR851780 SPN851780 SZJ851780 TJF851780 TTB851780 UCX851780 UMT851780 UWP851780 VGL851780 VQH851780 WAD851780 WJZ851780 WTV851780 HJ917316 RF917316 ABB917316 AKX917316 AUT917316 BEP917316 BOL917316 BYH917316 CID917316 CRZ917316 DBV917316 DLR917316 DVN917316 EFJ917316 EPF917316 EZB917316 FIX917316 FST917316 GCP917316 GML917316 GWH917316 HGD917316 HPZ917316 HZV917316 IJR917316 ITN917316 JDJ917316 JNF917316 JXB917316 KGX917316 KQT917316 LAP917316 LKL917316 LUH917316 MED917316 MNZ917316 MXV917316 NHR917316 NRN917316 OBJ917316 OLF917316 OVB917316 PEX917316 POT917316 PYP917316 QIL917316 QSH917316 RCD917316 RLZ917316 RVV917316 SFR917316 SPN917316 SZJ917316 TJF917316 TTB917316 UCX917316 UMT917316 UWP917316 VGL917316 VQH917316 WAD917316 WJZ917316 WTV917316 HJ982852 RF982852 ABB982852 AKX982852 AUT982852 BEP982852 BOL982852 BYH982852 CID982852 CRZ982852 DBV982852 DLR982852 DVN982852 EFJ982852 EPF982852 EZB982852 FIX982852 FST982852 GCP982852 GML982852 GWH982852 HGD982852 HPZ982852 HZV982852 IJR982852 ITN982852 JDJ982852 JNF982852 JXB982852 KGX982852 KQT982852 LAP982852 LKL982852 LUH982852 MED982852 MNZ982852 MXV982852 NHR982852 NRN982852 OBJ982852 OLF982852 OVB982852 PEX982852 POT982852 PYP982852 QIL982852 QSH982852 RCD982852 RLZ982852 RVV982852 SFR982852 SPN982852 SZJ982852 TJF982852 TTB982852 UCX982852 UMT982852 UWP982852 VGL982852 VQH982852 WAD982852 WJZ982852 WTV982852 HJ720740 RF720740 ABB720740 AKX720740 AUT720740 BEP720740 BOL720740 BYH720740 CID720740 CRZ720740 DBV720740 DLR720740 DVN720740 EFJ720740 EPF720740 EZB720740 FIX720740 FST720740 GCP720740 GML720740 GWH720740 HGD720740 HPZ720740 HZV720740 IJR720740 ITN720740 JDJ720740 JNF720740 JXB720740 KGX720740 KQT720740 LAP720740 LKL720740 LUH720740 MED720740 MNZ720740 MXV720740 NHR720740 NRN720740 OBJ720740 OLF720740 OVB720740 PEX720740 POT720740 PYP720740 QIL720740 QSH720740 RCD720740 RLZ720740 RVV720740 SFR720740 SPN720740 SZJ720740 TJF720740 TTB720740 UCX720740 UMT720740 UWP720740 VGL720740 VQH720740 WAD720740 WJZ720740 WTV720740 HJ65354 RF65354 ABB65354 AKX65354 AUT65354 BEP65354 BOL65354 BYH65354 CID65354 CRZ65354 DBV65354 DLR65354 DVN65354 EFJ65354 EPF65354 EZB65354 FIX65354 FST65354 GCP65354 GML65354 GWH65354 HGD65354 HPZ65354 HZV65354 IJR65354 ITN65354 JDJ65354 JNF65354 JXB65354 KGX65354 KQT65354 LAP65354 LKL65354 LUH65354 MED65354 MNZ65354 MXV65354 NHR65354 NRN65354 OBJ65354 OLF65354 OVB65354 PEX65354 POT65354 PYP65354 QIL65354 QSH65354 RCD65354 RLZ65354 RVV65354 SFR65354 SPN65354 SZJ65354 TJF65354 TTB65354 UCX65354 UMT65354 UWP65354 VGL65354 VQH65354 WAD65354 WJZ65354 WTV65354 HJ130890 RF130890 ABB130890 AKX130890 AUT130890 BEP130890 BOL130890 BYH130890 CID130890 CRZ130890 DBV130890 DLR130890 DVN130890 EFJ130890 EPF130890 EZB130890 FIX130890 FST130890 GCP130890 GML130890 GWH130890 HGD130890 HPZ130890 HZV130890 IJR130890 ITN130890 JDJ130890 JNF130890 JXB130890 KGX130890 KQT130890 LAP130890 LKL130890 LUH130890 MED130890 MNZ130890 MXV130890 NHR130890 NRN130890 OBJ130890 OLF130890 OVB130890 PEX130890 POT130890 PYP130890 QIL130890 QSH130890 RCD130890 RLZ130890 RVV130890 SFR130890 SPN130890 SZJ130890 TJF130890 TTB130890 UCX130890 UMT130890 UWP130890 VGL130890 VQH130890 WAD130890 WJZ130890 WTV130890 HJ196426 RF196426 ABB196426 AKX196426 AUT196426 BEP196426 BOL196426 BYH196426 CID196426 CRZ196426 DBV196426 DLR196426 DVN196426 EFJ196426 EPF196426 EZB196426 FIX196426 FST196426 GCP196426 GML196426 GWH196426 HGD196426 HPZ196426 HZV196426 IJR196426 ITN196426 JDJ196426 JNF196426 JXB196426 KGX196426 KQT196426 LAP196426 LKL196426 LUH196426 MED196426 MNZ196426 MXV196426 NHR196426 NRN196426 OBJ196426 OLF196426 OVB196426 PEX196426 POT196426 PYP196426 QIL196426 QSH196426 RCD196426 RLZ196426 RVV196426 SFR196426 SPN196426 SZJ196426 TJF196426 TTB196426 UCX196426 UMT196426 UWP196426 VGL196426 VQH196426 WAD196426 WJZ196426 WTV196426 HJ261962 RF261962 ABB261962 AKX261962 AUT261962 BEP261962 BOL261962 BYH261962 CID261962 CRZ261962 DBV261962 DLR261962 DVN261962 EFJ261962 EPF261962 EZB261962 FIX261962 FST261962 GCP261962 GML261962 GWH261962 HGD261962 HPZ261962 HZV261962 IJR261962 ITN261962 JDJ261962 JNF261962 JXB261962 KGX261962 KQT261962 LAP261962 LKL261962 LUH261962 MED261962 MNZ261962 MXV261962 NHR261962 NRN261962 OBJ261962 OLF261962 OVB261962 PEX261962 POT261962 PYP261962 QIL261962 QSH261962 RCD261962 RLZ261962 RVV261962 SFR261962 SPN261962 SZJ261962 TJF261962 TTB261962 UCX261962 UMT261962 UWP261962 VGL261962 VQH261962 WAD261962 WJZ261962 WTV261962 HJ327498 RF327498 ABB327498 AKX327498 AUT327498 BEP327498 BOL327498 BYH327498 CID327498 CRZ327498 DBV327498 DLR327498 DVN327498 EFJ327498 EPF327498 EZB327498 FIX327498 FST327498 GCP327498 GML327498 GWH327498 HGD327498 HPZ327498 HZV327498 IJR327498 ITN327498 JDJ327498 JNF327498 JXB327498 KGX327498 KQT327498 LAP327498 LKL327498 LUH327498 MED327498 MNZ327498 MXV327498 NHR327498 NRN327498 OBJ327498 OLF327498 OVB327498 PEX327498 POT327498 PYP327498 QIL327498 QSH327498 RCD327498 RLZ327498 RVV327498 SFR327498 SPN327498 SZJ327498 TJF327498 TTB327498 UCX327498 UMT327498 UWP327498 VGL327498 VQH327498 WAD327498 WJZ327498 WTV327498 HJ393034 RF393034 ABB393034 AKX393034 AUT393034 BEP393034 BOL393034 BYH393034 CID393034 CRZ393034 DBV393034 DLR393034 DVN393034 EFJ393034 EPF393034 EZB393034 FIX393034 FST393034 GCP393034 GML393034 GWH393034 HGD393034 HPZ393034 HZV393034 IJR393034 ITN393034 JDJ393034 JNF393034 JXB393034 KGX393034 KQT393034 LAP393034 LKL393034 LUH393034 MED393034 MNZ393034 MXV393034 NHR393034 NRN393034 OBJ393034 OLF393034 OVB393034 PEX393034 POT393034 PYP393034 QIL393034 QSH393034 RCD393034 RLZ393034 RVV393034 SFR393034 SPN393034 SZJ393034 TJF393034 TTB393034 UCX393034 UMT393034 UWP393034 VGL393034 VQH393034 WAD393034 WJZ393034 WTV393034 HJ458570 RF458570 ABB458570 AKX458570 AUT458570 BEP458570 BOL458570 BYH458570 CID458570 CRZ458570 DBV458570 DLR458570 DVN458570 EFJ458570 EPF458570 EZB458570 FIX458570 FST458570 GCP458570 GML458570 GWH458570 HGD458570 HPZ458570 HZV458570 IJR458570 ITN458570 JDJ458570 JNF458570 JXB458570 KGX458570 KQT458570 LAP458570 LKL458570 LUH458570 MED458570 MNZ458570 MXV458570 NHR458570 NRN458570 OBJ458570 OLF458570 OVB458570 PEX458570 POT458570 PYP458570 QIL458570 QSH458570 RCD458570 RLZ458570 RVV458570 SFR458570 SPN458570 SZJ458570 TJF458570 TTB458570 UCX458570 UMT458570 UWP458570 VGL458570 VQH458570 WAD458570 WJZ458570 WTV458570 HJ524106 RF524106 ABB524106 AKX524106 AUT524106 BEP524106 BOL524106 BYH524106 CID524106 CRZ524106 DBV524106 DLR524106 DVN524106 EFJ524106 EPF524106 EZB524106 FIX524106 FST524106 GCP524106 GML524106 GWH524106 HGD524106 HPZ524106 HZV524106 IJR524106 ITN524106 JDJ524106 JNF524106 JXB524106 KGX524106 KQT524106 LAP524106 LKL524106 LUH524106 MED524106 MNZ524106 MXV524106 NHR524106 NRN524106 OBJ524106 OLF524106 OVB524106 PEX524106 POT524106 PYP524106 QIL524106 QSH524106 RCD524106 RLZ524106 RVV524106 SFR524106 SPN524106 SZJ524106 TJF524106 TTB524106 UCX524106 UMT524106 UWP524106 VGL524106 VQH524106 WAD524106 WJZ524106 WTV524106 HJ589642 RF589642 ABB589642 AKX589642 AUT589642 BEP589642 BOL589642 BYH589642 CID589642 CRZ589642 DBV589642 DLR589642 DVN589642 EFJ589642 EPF589642 EZB589642 FIX589642 FST589642 GCP589642 GML589642 GWH589642 HGD589642 HPZ589642 HZV589642 IJR589642 ITN589642 JDJ589642 JNF589642 JXB589642 KGX589642 KQT589642 LAP589642 LKL589642 LUH589642 MED589642 MNZ589642 MXV589642 NHR589642 NRN589642 OBJ589642 OLF589642 OVB589642 PEX589642 POT589642 PYP589642 QIL589642 QSH589642 RCD589642 RLZ589642 RVV589642 SFR589642 SPN589642 SZJ589642 TJF589642 TTB589642 UCX589642 UMT589642 UWP589642 VGL589642 VQH589642 WAD589642 WJZ589642 WTV589642 HJ655178 RF655178 ABB655178 AKX655178 AUT655178 BEP655178 BOL655178 BYH655178 CID655178 CRZ655178 DBV655178 DLR655178 DVN655178 EFJ655178 EPF655178 EZB655178 FIX655178 FST655178 GCP655178 GML655178 GWH655178 HGD655178 HPZ655178 HZV655178 IJR655178 ITN655178 JDJ655178 JNF655178 JXB655178 KGX655178 KQT655178 LAP655178 LKL655178 LUH655178 MED655178 MNZ655178 MXV655178 NHR655178 NRN655178 OBJ655178 OLF655178 OVB655178 PEX655178 POT655178 PYP655178 QIL655178 QSH655178 RCD655178 RLZ655178 RVV655178 SFR655178 SPN655178 SZJ655178 TJF655178 TTB655178 UCX655178 UMT655178 UWP655178 VGL655178 VQH655178 WAD655178 WJZ655178 WTV655178 HJ720714 RF720714 ABB720714 AKX720714 AUT720714 BEP720714 BOL720714 BYH720714 CID720714 CRZ720714 DBV720714 DLR720714 DVN720714 EFJ720714 EPF720714 EZB720714 FIX720714 FST720714 GCP720714 GML720714 GWH720714 HGD720714 HPZ720714 HZV720714 IJR720714 ITN720714 JDJ720714 JNF720714 JXB720714 KGX720714 KQT720714 LAP720714 LKL720714 LUH720714 MED720714 MNZ720714 MXV720714 NHR720714 NRN720714 OBJ720714 OLF720714 OVB720714 PEX720714 POT720714 PYP720714 QIL720714 QSH720714 RCD720714 RLZ720714 RVV720714 SFR720714 SPN720714 SZJ720714 TJF720714 TTB720714 UCX720714 UMT720714 UWP720714 VGL720714 VQH720714 WAD720714 WJZ720714 WTV720714 HJ786250 RF786250 ABB786250 AKX786250 AUT786250 BEP786250 BOL786250 BYH786250 CID786250 CRZ786250 DBV786250 DLR786250 DVN786250 EFJ786250 EPF786250 EZB786250 FIX786250 FST786250 GCP786250 GML786250 GWH786250 HGD786250 HPZ786250 HZV786250 IJR786250 ITN786250 JDJ786250 JNF786250 JXB786250 KGX786250 KQT786250 LAP786250 LKL786250 LUH786250 MED786250 MNZ786250 MXV786250 NHR786250 NRN786250 OBJ786250 OLF786250 OVB786250 PEX786250 POT786250 PYP786250 QIL786250 QSH786250 RCD786250 RLZ786250 RVV786250 SFR786250 SPN786250 SZJ786250 TJF786250 TTB786250 UCX786250 UMT786250 UWP786250 VGL786250 VQH786250 WAD786250 WJZ786250 WTV786250 HJ851786 RF851786 ABB851786 AKX851786 AUT851786 BEP851786 BOL851786 BYH851786 CID851786 CRZ851786 DBV851786 DLR851786 DVN851786 EFJ851786 EPF851786 EZB851786 FIX851786 FST851786 GCP851786 GML851786 GWH851786 HGD851786 HPZ851786 HZV851786 IJR851786 ITN851786 JDJ851786 JNF851786 JXB851786 KGX851786 KQT851786 LAP851786 LKL851786 LUH851786 MED851786 MNZ851786 MXV851786 NHR851786 NRN851786 OBJ851786 OLF851786 OVB851786 PEX851786 POT851786 PYP851786 QIL851786 QSH851786 RCD851786 RLZ851786 RVV851786 SFR851786 SPN851786 SZJ851786 TJF851786 TTB851786 UCX851786 UMT851786 UWP851786 VGL851786 VQH851786 WAD851786 WJZ851786 WTV851786 HJ917322 RF917322 ABB917322 AKX917322 AUT917322 BEP917322 BOL917322 BYH917322 CID917322 CRZ917322 DBV917322 DLR917322 DVN917322 EFJ917322 EPF917322 EZB917322 FIX917322 FST917322 GCP917322 GML917322 GWH917322 HGD917322 HPZ917322 HZV917322 IJR917322 ITN917322 JDJ917322 JNF917322 JXB917322 KGX917322 KQT917322 LAP917322 LKL917322 LUH917322 MED917322 MNZ917322 MXV917322 NHR917322 NRN917322 OBJ917322 OLF917322 OVB917322 PEX917322 POT917322 PYP917322 QIL917322 QSH917322 RCD917322 RLZ917322 RVV917322 SFR917322 SPN917322 SZJ917322 TJF917322 TTB917322 UCX917322 UMT917322 UWP917322 VGL917322 VQH917322 WAD917322 WJZ917322 WTV917322 HJ982858 RF982858 ABB982858 AKX982858 AUT982858 BEP982858 BOL982858 BYH982858 CID982858 CRZ982858 DBV982858 DLR982858 DVN982858 EFJ982858 EPF982858 EZB982858 FIX982858 FST982858 GCP982858 GML982858 GWH982858 HGD982858 HPZ982858 HZV982858 IJR982858 ITN982858 JDJ982858 JNF982858 JXB982858 KGX982858 KQT982858 LAP982858 LKL982858 LUH982858 MED982858 MNZ982858 MXV982858 NHR982858 NRN982858 OBJ982858 OLF982858 OVB982858 PEX982858 POT982858 PYP982858 QIL982858 QSH982858 RCD982858 RLZ982858 RVV982858 SFR982858 SPN982858 SZJ982858 TJF982858 TTB982858 UCX982858 UMT982858 UWP982858 VGL982858 VQH982858 WAD982858 WJZ982858 WTV982858 HJ786276 RF786276 ABB786276 AKX786276 AUT786276 BEP786276 BOL786276 BYH786276 CID786276 CRZ786276 DBV786276 DLR786276 DVN786276 EFJ786276 EPF786276 EZB786276 FIX786276 FST786276 GCP786276 GML786276 GWH786276 HGD786276 HPZ786276 HZV786276 IJR786276 ITN786276 JDJ786276 JNF786276 JXB786276 KGX786276 KQT786276 LAP786276 LKL786276 LUH786276 MED786276 MNZ786276 MXV786276 NHR786276 NRN786276 OBJ786276 OLF786276 OVB786276 PEX786276 POT786276 PYP786276 QIL786276 QSH786276 RCD786276 RLZ786276 RVV786276 SFR786276 SPN786276 SZJ786276 TJF786276 TTB786276 UCX786276 UMT786276 UWP786276 VGL786276 VQH786276 WAD786276 WJZ786276 WTV786276 HJ65362 RF65362 ABB65362 AKX65362 AUT65362 BEP65362 BOL65362 BYH65362 CID65362 CRZ65362 DBV65362 DLR65362 DVN65362 EFJ65362 EPF65362 EZB65362 FIX65362 FST65362 GCP65362 GML65362 GWH65362 HGD65362 HPZ65362 HZV65362 IJR65362 ITN65362 JDJ65362 JNF65362 JXB65362 KGX65362 KQT65362 LAP65362 LKL65362 LUH65362 MED65362 MNZ65362 MXV65362 NHR65362 NRN65362 OBJ65362 OLF65362 OVB65362 PEX65362 POT65362 PYP65362 QIL65362 QSH65362 RCD65362 RLZ65362 RVV65362 SFR65362 SPN65362 SZJ65362 TJF65362 TTB65362 UCX65362 UMT65362 UWP65362 VGL65362 VQH65362 WAD65362 WJZ65362 WTV65362 HJ130898 RF130898 ABB130898 AKX130898 AUT130898 BEP130898 BOL130898 BYH130898 CID130898 CRZ130898 DBV130898 DLR130898 DVN130898 EFJ130898 EPF130898 EZB130898 FIX130898 FST130898 GCP130898 GML130898 GWH130898 HGD130898 HPZ130898 HZV130898 IJR130898 ITN130898 JDJ130898 JNF130898 JXB130898 KGX130898 KQT130898 LAP130898 LKL130898 LUH130898 MED130898 MNZ130898 MXV130898 NHR130898 NRN130898 OBJ130898 OLF130898 OVB130898 PEX130898 POT130898 PYP130898 QIL130898 QSH130898 RCD130898 RLZ130898 RVV130898 SFR130898 SPN130898 SZJ130898 TJF130898 TTB130898 UCX130898 UMT130898 UWP130898 VGL130898 VQH130898 WAD130898 WJZ130898 WTV130898 HJ196434 RF196434 ABB196434 AKX196434 AUT196434 BEP196434 BOL196434 BYH196434 CID196434 CRZ196434 DBV196434 DLR196434 DVN196434 EFJ196434 EPF196434 EZB196434 FIX196434 FST196434 GCP196434 GML196434 GWH196434 HGD196434 HPZ196434 HZV196434 IJR196434 ITN196434 JDJ196434 JNF196434 JXB196434 KGX196434 KQT196434 LAP196434 LKL196434 LUH196434 MED196434 MNZ196434 MXV196434 NHR196434 NRN196434 OBJ196434 OLF196434 OVB196434 PEX196434 POT196434 PYP196434 QIL196434 QSH196434 RCD196434 RLZ196434 RVV196434 SFR196434 SPN196434 SZJ196434 TJF196434 TTB196434 UCX196434 UMT196434 UWP196434 VGL196434 VQH196434 WAD196434 WJZ196434 WTV196434 HJ261970 RF261970 ABB261970 AKX261970 AUT261970 BEP261970 BOL261970 BYH261970 CID261970 CRZ261970 DBV261970 DLR261970 DVN261970 EFJ261970 EPF261970 EZB261970 FIX261970 FST261970 GCP261970 GML261970 GWH261970 HGD261970 HPZ261970 HZV261970 IJR261970 ITN261970 JDJ261970 JNF261970 JXB261970 KGX261970 KQT261970 LAP261970 LKL261970 LUH261970 MED261970 MNZ261970 MXV261970 NHR261970 NRN261970 OBJ261970 OLF261970 OVB261970 PEX261970 POT261970 PYP261970 QIL261970 QSH261970 RCD261970 RLZ261970 RVV261970 SFR261970 SPN261970 SZJ261970 TJF261970 TTB261970 UCX261970 UMT261970 UWP261970 VGL261970 VQH261970 WAD261970 WJZ261970 WTV261970 HJ327506 RF327506 ABB327506 AKX327506 AUT327506 BEP327506 BOL327506 BYH327506 CID327506 CRZ327506 DBV327506 DLR327506 DVN327506 EFJ327506 EPF327506 EZB327506 FIX327506 FST327506 GCP327506 GML327506 GWH327506 HGD327506 HPZ327506 HZV327506 IJR327506 ITN327506 JDJ327506 JNF327506 JXB327506 KGX327506 KQT327506 LAP327506 LKL327506 LUH327506 MED327506 MNZ327506 MXV327506 NHR327506 NRN327506 OBJ327506 OLF327506 OVB327506 PEX327506 POT327506 PYP327506 QIL327506 QSH327506 RCD327506 RLZ327506 RVV327506 SFR327506 SPN327506 SZJ327506 TJF327506 TTB327506 UCX327506 UMT327506 UWP327506 VGL327506 VQH327506 WAD327506 WJZ327506 WTV327506 HJ393042 RF393042 ABB393042 AKX393042 AUT393042 BEP393042 BOL393042 BYH393042 CID393042 CRZ393042 DBV393042 DLR393042 DVN393042 EFJ393042 EPF393042 EZB393042 FIX393042 FST393042 GCP393042 GML393042 GWH393042 HGD393042 HPZ393042 HZV393042 IJR393042 ITN393042 JDJ393042 JNF393042 JXB393042 KGX393042 KQT393042 LAP393042 LKL393042 LUH393042 MED393042 MNZ393042 MXV393042 NHR393042 NRN393042 OBJ393042 OLF393042 OVB393042 PEX393042 POT393042 PYP393042 QIL393042 QSH393042 RCD393042 RLZ393042 RVV393042 SFR393042 SPN393042 SZJ393042 TJF393042 TTB393042 UCX393042 UMT393042 UWP393042 VGL393042 VQH393042 WAD393042 WJZ393042 WTV393042 HJ458578 RF458578 ABB458578 AKX458578 AUT458578 BEP458578 BOL458578 BYH458578 CID458578 CRZ458578 DBV458578 DLR458578 DVN458578 EFJ458578 EPF458578 EZB458578 FIX458578 FST458578 GCP458578 GML458578 GWH458578 HGD458578 HPZ458578 HZV458578 IJR458578 ITN458578 JDJ458578 JNF458578 JXB458578 KGX458578 KQT458578 LAP458578 LKL458578 LUH458578 MED458578 MNZ458578 MXV458578 NHR458578 NRN458578 OBJ458578 OLF458578 OVB458578 PEX458578 POT458578 PYP458578 QIL458578 QSH458578 RCD458578 RLZ458578 RVV458578 SFR458578 SPN458578 SZJ458578 TJF458578 TTB458578 UCX458578 UMT458578 UWP458578 VGL458578 VQH458578 WAD458578 WJZ458578 WTV458578 HJ524114 RF524114 ABB524114 AKX524114 AUT524114 BEP524114 BOL524114 BYH524114 CID524114 CRZ524114 DBV524114 DLR524114 DVN524114 EFJ524114 EPF524114 EZB524114 FIX524114 FST524114 GCP524114 GML524114 GWH524114 HGD524114 HPZ524114 HZV524114 IJR524114 ITN524114 JDJ524114 JNF524114 JXB524114 KGX524114 KQT524114 LAP524114 LKL524114 LUH524114 MED524114 MNZ524114 MXV524114 NHR524114 NRN524114 OBJ524114 OLF524114 OVB524114 PEX524114 POT524114 PYP524114 QIL524114 QSH524114 RCD524114 RLZ524114 RVV524114 SFR524114 SPN524114 SZJ524114 TJF524114 TTB524114 UCX524114 UMT524114 UWP524114 VGL524114 VQH524114 WAD524114 WJZ524114 WTV524114 HJ589650 RF589650 ABB589650 AKX589650 AUT589650 BEP589650 BOL589650 BYH589650 CID589650 CRZ589650 DBV589650 DLR589650 DVN589650 EFJ589650 EPF589650 EZB589650 FIX589650 FST589650 GCP589650 GML589650 GWH589650 HGD589650 HPZ589650 HZV589650 IJR589650 ITN589650 JDJ589650 JNF589650 JXB589650 KGX589650 KQT589650 LAP589650 LKL589650 LUH589650 MED589650 MNZ589650 MXV589650 NHR589650 NRN589650 OBJ589650 OLF589650 OVB589650 PEX589650 POT589650 PYP589650 QIL589650 QSH589650 RCD589650 RLZ589650 RVV589650 SFR589650 SPN589650 SZJ589650 TJF589650 TTB589650 UCX589650 UMT589650 UWP589650 VGL589650 VQH589650 WAD589650 WJZ589650 WTV589650 HJ655186 RF655186 ABB655186 AKX655186 AUT655186 BEP655186 BOL655186 BYH655186 CID655186 CRZ655186 DBV655186 DLR655186 DVN655186 EFJ655186 EPF655186 EZB655186 FIX655186 FST655186 GCP655186 GML655186 GWH655186 HGD655186 HPZ655186 HZV655186 IJR655186 ITN655186 JDJ655186 JNF655186 JXB655186 KGX655186 KQT655186 LAP655186 LKL655186 LUH655186 MED655186 MNZ655186 MXV655186 NHR655186 NRN655186 OBJ655186 OLF655186 OVB655186 PEX655186 POT655186 PYP655186 QIL655186 QSH655186 RCD655186 RLZ655186 RVV655186 SFR655186 SPN655186 SZJ655186 TJF655186 TTB655186 UCX655186 UMT655186 UWP655186 VGL655186 VQH655186 WAD655186 WJZ655186 WTV655186 HJ720722 RF720722 ABB720722 AKX720722 AUT720722 BEP720722 BOL720722 BYH720722 CID720722 CRZ720722 DBV720722 DLR720722 DVN720722 EFJ720722 EPF720722 EZB720722 FIX720722 FST720722 GCP720722 GML720722 GWH720722 HGD720722 HPZ720722 HZV720722 IJR720722 ITN720722 JDJ720722 JNF720722 JXB720722 KGX720722 KQT720722 LAP720722 LKL720722 LUH720722 MED720722 MNZ720722 MXV720722 NHR720722 NRN720722 OBJ720722 OLF720722 OVB720722 PEX720722 POT720722 PYP720722 QIL720722 QSH720722 RCD720722 RLZ720722 RVV720722 SFR720722 SPN720722 SZJ720722 TJF720722 TTB720722 UCX720722 UMT720722 UWP720722 VGL720722 VQH720722 WAD720722 WJZ720722 WTV720722 HJ786258 RF786258 ABB786258 AKX786258 AUT786258 BEP786258 BOL786258 BYH786258 CID786258 CRZ786258 DBV786258 DLR786258 DVN786258 EFJ786258 EPF786258 EZB786258 FIX786258 FST786258 GCP786258 GML786258 GWH786258 HGD786258 HPZ786258 HZV786258 IJR786258 ITN786258 JDJ786258 JNF786258 JXB786258 KGX786258 KQT786258 LAP786258 LKL786258 LUH786258 MED786258 MNZ786258 MXV786258 NHR786258 NRN786258 OBJ786258 OLF786258 OVB786258 PEX786258 POT786258 PYP786258 QIL786258 QSH786258 RCD786258 RLZ786258 RVV786258 SFR786258 SPN786258 SZJ786258 TJF786258 TTB786258 UCX786258 UMT786258 UWP786258 VGL786258 VQH786258 WAD786258 WJZ786258 WTV786258 HJ851794 RF851794 ABB851794 AKX851794 AUT851794 BEP851794 BOL851794 BYH851794 CID851794 CRZ851794 DBV851794 DLR851794 DVN851794 EFJ851794 EPF851794 EZB851794 FIX851794 FST851794 GCP851794 GML851794 GWH851794 HGD851794 HPZ851794 HZV851794 IJR851794 ITN851794 JDJ851794 JNF851794 JXB851794 KGX851794 KQT851794 LAP851794 LKL851794 LUH851794 MED851794 MNZ851794 MXV851794 NHR851794 NRN851794 OBJ851794 OLF851794 OVB851794 PEX851794 POT851794 PYP851794 QIL851794 QSH851794 RCD851794 RLZ851794 RVV851794 SFR851794 SPN851794 SZJ851794 TJF851794 TTB851794 UCX851794 UMT851794 UWP851794 VGL851794 VQH851794 WAD851794 WJZ851794 WTV851794 HJ917330 RF917330 ABB917330 AKX917330 AUT917330 BEP917330 BOL917330 BYH917330 CID917330 CRZ917330 DBV917330 DLR917330 DVN917330 EFJ917330 EPF917330 EZB917330 FIX917330 FST917330 GCP917330 GML917330 GWH917330 HGD917330 HPZ917330 HZV917330 IJR917330 ITN917330 JDJ917330 JNF917330 JXB917330 KGX917330 KQT917330 LAP917330 LKL917330 LUH917330 MED917330 MNZ917330 MXV917330 NHR917330 NRN917330 OBJ917330 OLF917330 OVB917330 PEX917330 POT917330 PYP917330 QIL917330 QSH917330 RCD917330 RLZ917330 RVV917330 SFR917330 SPN917330 SZJ917330 TJF917330 TTB917330 UCX917330 UMT917330 UWP917330 VGL917330 VQH917330 WAD917330 WJZ917330 WTV917330 HJ982866 RF982866 ABB982866 AKX982866 AUT982866 BEP982866 BOL982866 BYH982866 CID982866 CRZ982866 DBV982866 DLR982866 DVN982866 EFJ982866 EPF982866 EZB982866 FIX982866 FST982866 GCP982866 GML982866 GWH982866 HGD982866 HPZ982866 HZV982866 IJR982866 ITN982866 JDJ982866 JNF982866 JXB982866 KGX982866 KQT982866 LAP982866 LKL982866 LUH982866 MED982866 MNZ982866 MXV982866 NHR982866 NRN982866 OBJ982866 OLF982866 OVB982866 PEX982866 POT982866 PYP982866 QIL982866 QSH982866 RCD982866 RLZ982866 RVV982866 SFR982866 SPN982866 SZJ982866 TJF982866 TTB982866 UCX982866 UMT982866 UWP982866 VGL982866 VQH982866 WAD982866 WJZ982866 WTV982866 HJ851812 RF851812 ABB851812 AKX851812 AUT851812 BEP851812 BOL851812 BYH851812 CID851812 CRZ851812 DBV851812 DLR851812 DVN851812 EFJ851812 EPF851812 EZB851812 FIX851812 FST851812 GCP851812 GML851812 GWH851812 HGD851812 HPZ851812 HZV851812 IJR851812 ITN851812 JDJ851812 JNF851812 JXB851812 KGX851812 KQT851812 LAP851812 LKL851812 LUH851812 MED851812 MNZ851812 MXV851812 NHR851812 NRN851812 OBJ851812 OLF851812 OVB851812 PEX851812 POT851812 PYP851812 QIL851812 QSH851812 RCD851812 RLZ851812 RVV851812 SFR851812 SPN851812 SZJ851812 TJF851812 TTB851812 UCX851812 UMT851812 UWP851812 VGL851812 VQH851812 WAD851812 WJZ851812 WTV851812 HJ65367 RF65367 ABB65367 AKX65367 AUT65367 BEP65367 BOL65367 BYH65367 CID65367 CRZ65367 DBV65367 DLR65367 DVN65367 EFJ65367 EPF65367 EZB65367 FIX65367 FST65367 GCP65367 GML65367 GWH65367 HGD65367 HPZ65367 HZV65367 IJR65367 ITN65367 JDJ65367 JNF65367 JXB65367 KGX65367 KQT65367 LAP65367 LKL65367 LUH65367 MED65367 MNZ65367 MXV65367 NHR65367 NRN65367 OBJ65367 OLF65367 OVB65367 PEX65367 POT65367 PYP65367 QIL65367 QSH65367 RCD65367 RLZ65367 RVV65367 SFR65367 SPN65367 SZJ65367 TJF65367 TTB65367 UCX65367 UMT65367 UWP65367 VGL65367 VQH65367 WAD65367 WJZ65367 WTV65367 HJ130903 RF130903 ABB130903 AKX130903 AUT130903 BEP130903 BOL130903 BYH130903 CID130903 CRZ130903 DBV130903 DLR130903 DVN130903 EFJ130903 EPF130903 EZB130903 FIX130903 FST130903 GCP130903 GML130903 GWH130903 HGD130903 HPZ130903 HZV130903 IJR130903 ITN130903 JDJ130903 JNF130903 JXB130903 KGX130903 KQT130903 LAP130903 LKL130903 LUH130903 MED130903 MNZ130903 MXV130903 NHR130903 NRN130903 OBJ130903 OLF130903 OVB130903 PEX130903 POT130903 PYP130903 QIL130903 QSH130903 RCD130903 RLZ130903 RVV130903 SFR130903 SPN130903 SZJ130903 TJF130903 TTB130903 UCX130903 UMT130903 UWP130903 VGL130903 VQH130903 WAD130903 WJZ130903 WTV130903 HJ196439 RF196439 ABB196439 AKX196439 AUT196439 BEP196439 BOL196439 BYH196439 CID196439 CRZ196439 DBV196439 DLR196439 DVN196439 EFJ196439 EPF196439 EZB196439 FIX196439 FST196439 GCP196439 GML196439 GWH196439 HGD196439 HPZ196439 HZV196439 IJR196439 ITN196439 JDJ196439 JNF196439 JXB196439 KGX196439 KQT196439 LAP196439 LKL196439 LUH196439 MED196439 MNZ196439 MXV196439 NHR196439 NRN196439 OBJ196439 OLF196439 OVB196439 PEX196439 POT196439 PYP196439 QIL196439 QSH196439 RCD196439 RLZ196439 RVV196439 SFR196439 SPN196439 SZJ196439 TJF196439 TTB196439 UCX196439 UMT196439 UWP196439 VGL196439 VQH196439 WAD196439 WJZ196439 WTV196439 HJ261975 RF261975 ABB261975 AKX261975 AUT261975 BEP261975 BOL261975 BYH261975 CID261975 CRZ261975 DBV261975 DLR261975 DVN261975 EFJ261975 EPF261975 EZB261975 FIX261975 FST261975 GCP261975 GML261975 GWH261975 HGD261975 HPZ261975 HZV261975 IJR261975 ITN261975 JDJ261975 JNF261975 JXB261975 KGX261975 KQT261975 LAP261975 LKL261975 LUH261975 MED261975 MNZ261975 MXV261975 NHR261975 NRN261975 OBJ261975 OLF261975 OVB261975 PEX261975 POT261975 PYP261975 QIL261975 QSH261975 RCD261975 RLZ261975 RVV261975 SFR261975 SPN261975 SZJ261975 TJF261975 TTB261975 UCX261975 UMT261975 UWP261975 VGL261975 VQH261975 WAD261975 WJZ261975 WTV261975 HJ327511 RF327511 ABB327511 AKX327511 AUT327511 BEP327511 BOL327511 BYH327511 CID327511 CRZ327511 DBV327511 DLR327511 DVN327511 EFJ327511 EPF327511 EZB327511 FIX327511 FST327511 GCP327511 GML327511 GWH327511 HGD327511 HPZ327511 HZV327511 IJR327511 ITN327511 JDJ327511 JNF327511 JXB327511 KGX327511 KQT327511 LAP327511 LKL327511 LUH327511 MED327511 MNZ327511 MXV327511 NHR327511 NRN327511 OBJ327511 OLF327511 OVB327511 PEX327511 POT327511 PYP327511 QIL327511 QSH327511 RCD327511 RLZ327511 RVV327511 SFR327511 SPN327511 SZJ327511 TJF327511 TTB327511 UCX327511 UMT327511 UWP327511 VGL327511 VQH327511 WAD327511 WJZ327511 WTV327511 HJ393047 RF393047 ABB393047 AKX393047 AUT393047 BEP393047 BOL393047 BYH393047 CID393047 CRZ393047 DBV393047 DLR393047 DVN393047 EFJ393047 EPF393047 EZB393047 FIX393047 FST393047 GCP393047 GML393047 GWH393047 HGD393047 HPZ393047 HZV393047 IJR393047 ITN393047 JDJ393047 JNF393047 JXB393047 KGX393047 KQT393047 LAP393047 LKL393047 LUH393047 MED393047 MNZ393047 MXV393047 NHR393047 NRN393047 OBJ393047 OLF393047 OVB393047 PEX393047 POT393047 PYP393047 QIL393047 QSH393047 RCD393047 RLZ393047 RVV393047 SFR393047 SPN393047 SZJ393047 TJF393047 TTB393047 UCX393047 UMT393047 UWP393047 VGL393047 VQH393047 WAD393047 WJZ393047 WTV393047 HJ458583 RF458583 ABB458583 AKX458583 AUT458583 BEP458583 BOL458583 BYH458583 CID458583 CRZ458583 DBV458583 DLR458583 DVN458583 EFJ458583 EPF458583 EZB458583 FIX458583 FST458583 GCP458583 GML458583 GWH458583 HGD458583 HPZ458583 HZV458583 IJR458583 ITN458583 JDJ458583 JNF458583 JXB458583 KGX458583 KQT458583 LAP458583 LKL458583 LUH458583 MED458583 MNZ458583 MXV458583 NHR458583 NRN458583 OBJ458583 OLF458583 OVB458583 PEX458583 POT458583 PYP458583 QIL458583 QSH458583 RCD458583 RLZ458583 RVV458583 SFR458583 SPN458583 SZJ458583 TJF458583 TTB458583 UCX458583 UMT458583 UWP458583 VGL458583 VQH458583 WAD458583 WJZ458583 WTV458583 HJ524119 RF524119 ABB524119 AKX524119 AUT524119 BEP524119 BOL524119 BYH524119 CID524119 CRZ524119 DBV524119 DLR524119 DVN524119 EFJ524119 EPF524119 EZB524119 FIX524119 FST524119 GCP524119 GML524119 GWH524119 HGD524119 HPZ524119 HZV524119 IJR524119 ITN524119 JDJ524119 JNF524119 JXB524119 KGX524119 KQT524119 LAP524119 LKL524119 LUH524119 MED524119 MNZ524119 MXV524119 NHR524119 NRN524119 OBJ524119 OLF524119 OVB524119 PEX524119 POT524119 PYP524119 QIL524119 QSH524119 RCD524119 RLZ524119 RVV524119 SFR524119 SPN524119 SZJ524119 TJF524119 TTB524119 UCX524119 UMT524119 UWP524119 VGL524119 VQH524119 WAD524119 WJZ524119 WTV524119 HJ589655 RF589655 ABB589655 AKX589655 AUT589655 BEP589655 BOL589655 BYH589655 CID589655 CRZ589655 DBV589655 DLR589655 DVN589655 EFJ589655 EPF589655 EZB589655 FIX589655 FST589655 GCP589655 GML589655 GWH589655 HGD589655 HPZ589655 HZV589655 IJR589655 ITN589655 JDJ589655 JNF589655 JXB589655 KGX589655 KQT589655 LAP589655 LKL589655 LUH589655 MED589655 MNZ589655 MXV589655 NHR589655 NRN589655 OBJ589655 OLF589655 OVB589655 PEX589655 POT589655 PYP589655 QIL589655 QSH589655 RCD589655 RLZ589655 RVV589655 SFR589655 SPN589655 SZJ589655 TJF589655 TTB589655 UCX589655 UMT589655 UWP589655 VGL589655 VQH589655 WAD589655 WJZ589655 WTV589655 HJ655191 RF655191 ABB655191 AKX655191 AUT655191 BEP655191 BOL655191 BYH655191 CID655191 CRZ655191 DBV655191 DLR655191 DVN655191 EFJ655191 EPF655191 EZB655191 FIX655191 FST655191 GCP655191 GML655191 GWH655191 HGD655191 HPZ655191 HZV655191 IJR655191 ITN655191 JDJ655191 JNF655191 JXB655191 KGX655191 KQT655191 LAP655191 LKL655191 LUH655191 MED655191 MNZ655191 MXV655191 NHR655191 NRN655191 OBJ655191 OLF655191 OVB655191 PEX655191 POT655191 PYP655191 QIL655191 QSH655191 RCD655191 RLZ655191 RVV655191 SFR655191 SPN655191 SZJ655191 TJF655191 TTB655191 UCX655191 UMT655191 UWP655191 VGL655191 VQH655191 WAD655191 WJZ655191 WTV655191 HJ720727 RF720727 ABB720727 AKX720727 AUT720727 BEP720727 BOL720727 BYH720727 CID720727 CRZ720727 DBV720727 DLR720727 DVN720727 EFJ720727 EPF720727 EZB720727 FIX720727 FST720727 GCP720727 GML720727 GWH720727 HGD720727 HPZ720727 HZV720727 IJR720727 ITN720727 JDJ720727 JNF720727 JXB720727 KGX720727 KQT720727 LAP720727 LKL720727 LUH720727 MED720727 MNZ720727 MXV720727 NHR720727 NRN720727 OBJ720727 OLF720727 OVB720727 PEX720727 POT720727 PYP720727 QIL720727 QSH720727 RCD720727 RLZ720727 RVV720727 SFR720727 SPN720727 SZJ720727 TJF720727 TTB720727 UCX720727 UMT720727 UWP720727 VGL720727 VQH720727 WAD720727 WJZ720727 WTV720727 HJ786263 RF786263 ABB786263 AKX786263 AUT786263 BEP786263 BOL786263 BYH786263 CID786263 CRZ786263 DBV786263 DLR786263 DVN786263 EFJ786263 EPF786263 EZB786263 FIX786263 FST786263 GCP786263 GML786263 GWH786263 HGD786263 HPZ786263 HZV786263 IJR786263 ITN786263 JDJ786263 JNF786263 JXB786263 KGX786263 KQT786263 LAP786263 LKL786263 LUH786263 MED786263 MNZ786263 MXV786263 NHR786263 NRN786263 OBJ786263 OLF786263 OVB786263 PEX786263 POT786263 PYP786263 QIL786263 QSH786263 RCD786263 RLZ786263 RVV786263 SFR786263 SPN786263 SZJ786263 TJF786263 TTB786263 UCX786263 UMT786263 UWP786263 VGL786263 VQH786263 WAD786263 WJZ786263 WTV786263 HJ851799 RF851799 ABB851799 AKX851799 AUT851799 BEP851799 BOL851799 BYH851799 CID851799 CRZ851799 DBV851799 DLR851799 DVN851799 EFJ851799 EPF851799 EZB851799 FIX851799 FST851799 GCP851799 GML851799 GWH851799 HGD851799 HPZ851799 HZV851799 IJR851799 ITN851799 JDJ851799 JNF851799 JXB851799 KGX851799 KQT851799 LAP851799 LKL851799 LUH851799 MED851799 MNZ851799 MXV851799 NHR851799 NRN851799 OBJ851799 OLF851799 OVB851799 PEX851799 POT851799 PYP851799 QIL851799 QSH851799 RCD851799 RLZ851799 RVV851799 SFR851799 SPN851799 SZJ851799 TJF851799 TTB851799 UCX851799 UMT851799 UWP851799 VGL851799 VQH851799 WAD851799 WJZ851799 WTV851799 HJ917335 RF917335 ABB917335 AKX917335 AUT917335 BEP917335 BOL917335 BYH917335 CID917335 CRZ917335 DBV917335 DLR917335 DVN917335 EFJ917335 EPF917335 EZB917335 FIX917335 FST917335 GCP917335 GML917335 GWH917335 HGD917335 HPZ917335 HZV917335 IJR917335 ITN917335 JDJ917335 JNF917335 JXB917335 KGX917335 KQT917335 LAP917335 LKL917335 LUH917335 MED917335 MNZ917335 MXV917335 NHR917335 NRN917335 OBJ917335 OLF917335 OVB917335 PEX917335 POT917335 PYP917335 QIL917335 QSH917335 RCD917335 RLZ917335 RVV917335 SFR917335 SPN917335 SZJ917335 TJF917335 TTB917335 UCX917335 UMT917335 UWP917335 VGL917335 VQH917335 WAD917335 WJZ917335 WTV917335 HJ982871 RF982871 ABB982871 AKX982871 AUT982871 BEP982871 BOL982871 BYH982871 CID982871 CRZ982871 DBV982871 DLR982871 DVN982871 EFJ982871 EPF982871 EZB982871 FIX982871 FST982871 GCP982871 GML982871 GWH982871 HGD982871 HPZ982871 HZV982871 IJR982871 ITN982871 JDJ982871 JNF982871 JXB982871 KGX982871 KQT982871 LAP982871 LKL982871 LUH982871 MED982871 MNZ982871 MXV982871 NHR982871 NRN982871 OBJ982871 OLF982871 OVB982871 PEX982871 POT982871 PYP982871 QIL982871 QSH982871 RCD982871 RLZ982871 RVV982871 SFR982871 SPN982871 SZJ982871 TJF982871 TTB982871 UCX982871 UMT982871 UWP982871 VGL982871 VQH982871 WAD982871 WJZ982871 WTV982871 HJ917348 RF917348 ABB917348 AKX917348 AUT917348 BEP917348 BOL917348 BYH917348 CID917348 CRZ917348 DBV917348 DLR917348 DVN917348 EFJ917348 EPF917348 EZB917348 FIX917348 FST917348 GCP917348 GML917348 GWH917348 HGD917348 HPZ917348 HZV917348 IJR917348 ITN917348 JDJ917348 JNF917348 JXB917348 KGX917348 KQT917348 LAP917348 LKL917348 LUH917348 MED917348 MNZ917348 MXV917348 NHR917348 NRN917348 OBJ917348 OLF917348 OVB917348 PEX917348 POT917348 PYP917348 QIL917348 QSH917348 RCD917348 RLZ917348 RVV917348 SFR917348 SPN917348 SZJ917348 TJF917348 TTB917348 UCX917348 UMT917348 UWP917348 VGL917348 VQH917348 WAD917348 WJZ917348 WTV917348 HJ65374 RF65374 ABB65374 AKX65374 AUT65374 BEP65374 BOL65374 BYH65374 CID65374 CRZ65374 DBV65374 DLR65374 DVN65374 EFJ65374 EPF65374 EZB65374 FIX65374 FST65374 GCP65374 GML65374 GWH65374 HGD65374 HPZ65374 HZV65374 IJR65374 ITN65374 JDJ65374 JNF65374 JXB65374 KGX65374 KQT65374 LAP65374 LKL65374 LUH65374 MED65374 MNZ65374 MXV65374 NHR65374 NRN65374 OBJ65374 OLF65374 OVB65374 PEX65374 POT65374 PYP65374 QIL65374 QSH65374 RCD65374 RLZ65374 RVV65374 SFR65374 SPN65374 SZJ65374 TJF65374 TTB65374 UCX65374 UMT65374 UWP65374 VGL65374 VQH65374 WAD65374 WJZ65374 WTV65374 HJ130910 RF130910 ABB130910 AKX130910 AUT130910 BEP130910 BOL130910 BYH130910 CID130910 CRZ130910 DBV130910 DLR130910 DVN130910 EFJ130910 EPF130910 EZB130910 FIX130910 FST130910 GCP130910 GML130910 GWH130910 HGD130910 HPZ130910 HZV130910 IJR130910 ITN130910 JDJ130910 JNF130910 JXB130910 KGX130910 KQT130910 LAP130910 LKL130910 LUH130910 MED130910 MNZ130910 MXV130910 NHR130910 NRN130910 OBJ130910 OLF130910 OVB130910 PEX130910 POT130910 PYP130910 QIL130910 QSH130910 RCD130910 RLZ130910 RVV130910 SFR130910 SPN130910 SZJ130910 TJF130910 TTB130910 UCX130910 UMT130910 UWP130910 VGL130910 VQH130910 WAD130910 WJZ130910 WTV130910 HJ196446 RF196446 ABB196446 AKX196446 AUT196446 BEP196446 BOL196446 BYH196446 CID196446 CRZ196446 DBV196446 DLR196446 DVN196446 EFJ196446 EPF196446 EZB196446 FIX196446 FST196446 GCP196446 GML196446 GWH196446 HGD196446 HPZ196446 HZV196446 IJR196446 ITN196446 JDJ196446 JNF196446 JXB196446 KGX196446 KQT196446 LAP196446 LKL196446 LUH196446 MED196446 MNZ196446 MXV196446 NHR196446 NRN196446 OBJ196446 OLF196446 OVB196446 PEX196446 POT196446 PYP196446 QIL196446 QSH196446 RCD196446 RLZ196446 RVV196446 SFR196446 SPN196446 SZJ196446 TJF196446 TTB196446 UCX196446 UMT196446 UWP196446 VGL196446 VQH196446 WAD196446 WJZ196446 WTV196446 HJ261982 RF261982 ABB261982 AKX261982 AUT261982 BEP261982 BOL261982 BYH261982 CID261982 CRZ261982 DBV261982 DLR261982 DVN261982 EFJ261982 EPF261982 EZB261982 FIX261982 FST261982 GCP261982 GML261982 GWH261982 HGD261982 HPZ261982 HZV261982 IJR261982 ITN261982 JDJ261982 JNF261982 JXB261982 KGX261982 KQT261982 LAP261982 LKL261982 LUH261982 MED261982 MNZ261982 MXV261982 NHR261982 NRN261982 OBJ261982 OLF261982 OVB261982 PEX261982 POT261982 PYP261982 QIL261982 QSH261982 RCD261982 RLZ261982 RVV261982 SFR261982 SPN261982 SZJ261982 TJF261982 TTB261982 UCX261982 UMT261982 UWP261982 VGL261982 VQH261982 WAD261982 WJZ261982 WTV261982 HJ327518 RF327518 ABB327518 AKX327518 AUT327518 BEP327518 BOL327518 BYH327518 CID327518 CRZ327518 DBV327518 DLR327518 DVN327518 EFJ327518 EPF327518 EZB327518 FIX327518 FST327518 GCP327518 GML327518 GWH327518 HGD327518 HPZ327518 HZV327518 IJR327518 ITN327518 JDJ327518 JNF327518 JXB327518 KGX327518 KQT327518 LAP327518 LKL327518 LUH327518 MED327518 MNZ327518 MXV327518 NHR327518 NRN327518 OBJ327518 OLF327518 OVB327518 PEX327518 POT327518 PYP327518 QIL327518 QSH327518 RCD327518 RLZ327518 RVV327518 SFR327518 SPN327518 SZJ327518 TJF327518 TTB327518 UCX327518 UMT327518 UWP327518 VGL327518 VQH327518 WAD327518 WJZ327518 WTV327518 HJ393054 RF393054 ABB393054 AKX393054 AUT393054 BEP393054 BOL393054 BYH393054 CID393054 CRZ393054 DBV393054 DLR393054 DVN393054 EFJ393054 EPF393054 EZB393054 FIX393054 FST393054 GCP393054 GML393054 GWH393054 HGD393054 HPZ393054 HZV393054 IJR393054 ITN393054 JDJ393054 JNF393054 JXB393054 KGX393054 KQT393054 LAP393054 LKL393054 LUH393054 MED393054 MNZ393054 MXV393054 NHR393054 NRN393054 OBJ393054 OLF393054 OVB393054 PEX393054 POT393054 PYP393054 QIL393054 QSH393054 RCD393054 RLZ393054 RVV393054 SFR393054 SPN393054 SZJ393054 TJF393054 TTB393054 UCX393054 UMT393054 UWP393054 VGL393054 VQH393054 WAD393054 WJZ393054 WTV393054 HJ458590 RF458590 ABB458590 AKX458590 AUT458590 BEP458590 BOL458590 BYH458590 CID458590 CRZ458590 DBV458590 DLR458590 DVN458590 EFJ458590 EPF458590 EZB458590 FIX458590 FST458590 GCP458590 GML458590 GWH458590 HGD458590 HPZ458590 HZV458590 IJR458590 ITN458590 JDJ458590 JNF458590 JXB458590 KGX458590 KQT458590 LAP458590 LKL458590 LUH458590 MED458590 MNZ458590 MXV458590 NHR458590 NRN458590 OBJ458590 OLF458590 OVB458590 PEX458590 POT458590 PYP458590 QIL458590 QSH458590 RCD458590 RLZ458590 RVV458590 SFR458590 SPN458590 SZJ458590 TJF458590 TTB458590 UCX458590 UMT458590 UWP458590 VGL458590 VQH458590 WAD458590 WJZ458590 WTV458590 HJ524126 RF524126 ABB524126 AKX524126 AUT524126 BEP524126 BOL524126 BYH524126 CID524126 CRZ524126 DBV524126 DLR524126 DVN524126 EFJ524126 EPF524126 EZB524126 FIX524126 FST524126 GCP524126 GML524126 GWH524126 HGD524126 HPZ524126 HZV524126 IJR524126 ITN524126 JDJ524126 JNF524126 JXB524126 KGX524126 KQT524126 LAP524126 LKL524126 LUH524126 MED524126 MNZ524126 MXV524126 NHR524126 NRN524126 OBJ524126 OLF524126 OVB524126 PEX524126 POT524126 PYP524126 QIL524126 QSH524126 RCD524126 RLZ524126 RVV524126 SFR524126 SPN524126 SZJ524126 TJF524126 TTB524126 UCX524126 UMT524126 UWP524126 VGL524126 VQH524126 WAD524126 WJZ524126 WTV524126 HJ589662 RF589662 ABB589662 AKX589662 AUT589662 BEP589662 BOL589662 BYH589662 CID589662 CRZ589662 DBV589662 DLR589662 DVN589662 EFJ589662 EPF589662 EZB589662 FIX589662 FST589662 GCP589662 GML589662 GWH589662 HGD589662 HPZ589662 HZV589662 IJR589662 ITN589662 JDJ589662 JNF589662 JXB589662 KGX589662 KQT589662 LAP589662 LKL589662 LUH589662 MED589662 MNZ589662 MXV589662 NHR589662 NRN589662 OBJ589662 OLF589662 OVB589662 PEX589662 POT589662 PYP589662 QIL589662 QSH589662 RCD589662 RLZ589662 RVV589662 SFR589662 SPN589662 SZJ589662 TJF589662 TTB589662 UCX589662 UMT589662 UWP589662 VGL589662 VQH589662 WAD589662 WJZ589662 WTV589662 HJ655198 RF655198 ABB655198 AKX655198 AUT655198 BEP655198 BOL655198 BYH655198 CID655198 CRZ655198 DBV655198 DLR655198 DVN655198 EFJ655198 EPF655198 EZB655198 FIX655198 FST655198 GCP655198 GML655198 GWH655198 HGD655198 HPZ655198 HZV655198 IJR655198 ITN655198 JDJ655198 JNF655198 JXB655198 KGX655198 KQT655198 LAP655198 LKL655198 LUH655198 MED655198 MNZ655198 MXV655198 NHR655198 NRN655198 OBJ655198 OLF655198 OVB655198 PEX655198 POT655198 PYP655198 QIL655198 QSH655198 RCD655198 RLZ655198 RVV655198 SFR655198 SPN655198 SZJ655198 TJF655198 TTB655198 UCX655198 UMT655198 UWP655198 VGL655198 VQH655198 WAD655198 WJZ655198 WTV655198 HJ720734 RF720734 ABB720734 AKX720734 AUT720734 BEP720734 BOL720734 BYH720734 CID720734 CRZ720734 DBV720734 DLR720734 DVN720734 EFJ720734 EPF720734 EZB720734 FIX720734 FST720734 GCP720734 GML720734 GWH720734 HGD720734 HPZ720734 HZV720734 IJR720734 ITN720734 JDJ720734 JNF720734 JXB720734 KGX720734 KQT720734 LAP720734 LKL720734 LUH720734 MED720734 MNZ720734 MXV720734 NHR720734 NRN720734 OBJ720734 OLF720734 OVB720734 PEX720734 POT720734 PYP720734 QIL720734 QSH720734 RCD720734 RLZ720734 RVV720734 SFR720734 SPN720734 SZJ720734 TJF720734 TTB720734 UCX720734 UMT720734 UWP720734 VGL720734 VQH720734 WAD720734 WJZ720734 WTV720734 HJ786270 RF786270 ABB786270 AKX786270 AUT786270 BEP786270 BOL786270 BYH786270 CID786270 CRZ786270 DBV786270 DLR786270 DVN786270 EFJ786270 EPF786270 EZB786270 FIX786270 FST786270 GCP786270 GML786270 GWH786270 HGD786270 HPZ786270 HZV786270 IJR786270 ITN786270 JDJ786270 JNF786270 JXB786270 KGX786270 KQT786270 LAP786270 LKL786270 LUH786270 MED786270 MNZ786270 MXV786270 NHR786270 NRN786270 OBJ786270 OLF786270 OVB786270 PEX786270 POT786270 PYP786270 QIL786270 QSH786270 RCD786270 RLZ786270 RVV786270 SFR786270 SPN786270 SZJ786270 TJF786270 TTB786270 UCX786270 UMT786270 UWP786270 VGL786270 VQH786270 WAD786270 WJZ786270 WTV786270 HJ851806 RF851806 ABB851806 AKX851806 AUT851806 BEP851806 BOL851806 BYH851806 CID851806 CRZ851806 DBV851806 DLR851806 DVN851806 EFJ851806 EPF851806 EZB851806 FIX851806 FST851806 GCP851806 GML851806 GWH851806 HGD851806 HPZ851806 HZV851806 IJR851806 ITN851806 JDJ851806 JNF851806 JXB851806 KGX851806 KQT851806 LAP851806 LKL851806 LUH851806 MED851806 MNZ851806 MXV851806 NHR851806 NRN851806 OBJ851806 OLF851806 OVB851806 PEX851806 POT851806 PYP851806 QIL851806 QSH851806 RCD851806 RLZ851806 RVV851806 SFR851806 SPN851806 SZJ851806 TJF851806 TTB851806 UCX851806 UMT851806 UWP851806 VGL851806 VQH851806 WAD851806 WJZ851806 WTV851806 HJ917342 RF917342 ABB917342 AKX917342 AUT917342 BEP917342 BOL917342 BYH917342 CID917342 CRZ917342 DBV917342 DLR917342 DVN917342 EFJ917342 EPF917342 EZB917342 FIX917342 FST917342 GCP917342 GML917342 GWH917342 HGD917342 HPZ917342 HZV917342 IJR917342 ITN917342 JDJ917342 JNF917342 JXB917342 KGX917342 KQT917342 LAP917342 LKL917342 LUH917342 MED917342 MNZ917342 MXV917342 NHR917342 NRN917342 OBJ917342 OLF917342 OVB917342 PEX917342 POT917342 PYP917342 QIL917342 QSH917342 RCD917342 RLZ917342 RVV917342 SFR917342 SPN917342 SZJ917342 TJF917342 TTB917342 UCX917342 UMT917342 UWP917342 VGL917342 VQH917342 WAD917342 WJZ917342 WTV917342 HJ982878 RF982878 ABB982878 AKX982878 AUT982878 BEP982878 BOL982878 BYH982878 CID982878 CRZ982878 DBV982878 DLR982878 DVN982878 EFJ982878 EPF982878 EZB982878 FIX982878 FST982878 GCP982878 GML982878 GWH982878 HGD982878 HPZ982878 HZV982878 IJR982878 ITN982878 JDJ982878 JNF982878 JXB982878 KGX982878 KQT982878 LAP982878 LKL982878 LUH982878 MED982878 MNZ982878 MXV982878 NHR982878 NRN982878 OBJ982878 OLF982878 OVB982878 PEX982878 POT982878 PYP982878 QIL982878 QSH982878 RCD982878 RLZ982878 RVV982878 SFR982878 SPN982878 SZJ982878 TJF982878 TTB982878 UCX982878 UMT982878 UWP982878 VGL982878 VQH982878 WAD982878 WJZ982878 WTV982878 HJ982884 RF982884 ABB982884 AKX982884 AUT982884 BEP982884 BOL982884 BYH982884 CID982884 CRZ982884 DBV982884 DLR982884 DVN982884 EFJ982884 EPF982884 EZB982884 FIX982884 FST982884 GCP982884 GML982884 GWH982884 HGD982884 HPZ982884 HZV982884 IJR982884 ITN982884 JDJ982884 JNF982884 JXB982884 KGX982884 KQT982884 LAP982884 LKL982884 LUH982884 MED982884 MNZ982884 MXV982884 NHR982884 NRN982884 OBJ982884 OLF982884 OVB982884 PEX982884 POT982884 PYP982884 QIL982884 QSH982884 RCD982884 RLZ982884 RVV982884 SFR982884 SPN982884 SZJ982884 TJF982884 TTB982884 UCX982884 UMT982884 UWP982884 VGL982884 VQH982884 WAD982884 WJZ982884 WTV982884 HJ65380 RF65380 ABB65380 AKX65380 AUT65380 BEP65380 BOL65380 BYH65380 CID65380 CRZ65380 DBV65380 DLR65380 DVN65380 EFJ65380 EPF65380 EZB65380 FIX65380 FST65380 GCP65380 GML65380 GWH65380 HGD65380 HPZ65380 HZV65380 IJR65380 ITN65380 JDJ65380 JNF65380 JXB65380 KGX65380 KQT65380 LAP65380 LKL65380 LUH65380 MED65380 MNZ65380 MXV65380 NHR65380 NRN65380 OBJ65380 OLF65380 OVB65380 PEX65380 POT65380 PYP65380 QIL65380 QSH65380 RCD65380 RLZ65380 RVV65380 SFR65380 SPN65380 SZJ65380 TJF65380 TTB65380 UCX65380 UMT65380 UWP65380 VGL65380 VQH65380 WAD65380 WJZ65380 WTV65380 HJ130916 RF130916 ABB130916 AKX130916 AUT130916 BEP130916 BOL130916 BYH130916 CID130916 CRZ130916 DBV130916 DLR130916 DVN130916 EFJ130916 EPF130916 EZB130916 FIX130916 FST130916 GCP130916 GML130916 GWH130916 HGD130916 HPZ130916 HZV130916 IJR130916 ITN130916 JDJ130916 JNF130916 JXB130916 KGX130916 KQT130916 LAP130916 LKL130916 LUH130916 MED130916 MNZ130916 MXV130916 NHR130916 NRN130916 OBJ130916 OLF130916 OVB130916 PEX130916 POT130916 PYP130916 QIL130916 QSH130916 RCD130916 RLZ130916 RVV130916 SFR130916 SPN130916 SZJ130916 TJF130916 TTB130916 UCX130916 UMT130916 UWP130916 VGL130916 VQH130916 WAD130916 WJZ130916 WTV130916 HJ196452 RF196452 ABB196452 AKX196452 AUT196452 BEP196452 BOL196452 BYH196452 CID196452 CRZ196452 DBV196452 DLR196452 DVN196452 EFJ196452 EPF196452 EZB196452 FIX196452 FST196452 GCP196452 GML196452 GWH196452 HGD196452 HPZ196452 HZV196452 IJR196452 ITN196452 JDJ196452 JNF196452 JXB196452 KGX196452 KQT196452 LAP196452 LKL196452 LUH196452 MED196452 MNZ196452 MXV196452 NHR196452 NRN196452 OBJ196452 OLF196452 OVB196452 PEX196452 POT196452 PYP196452 QIL196452 QSH196452 RCD196452 RLZ196452 RVV196452 SFR196452 SPN196452 SZJ196452 TJF196452 TTB196452 UCX196452 UMT196452 UWP196452 VGL196452 VQH196452 WAD196452 WJZ196452 WTV196452 HJ261988 RF261988 ABB261988 AKX261988 AUT261988 BEP261988 BOL261988 BYH261988 CID261988 CRZ261988 DBV261988 DLR261988 DVN261988 EFJ261988 EPF261988 EZB261988 FIX261988 FST261988 GCP261988 GML261988 GWH261988 HGD261988 HPZ261988 HZV261988 IJR261988 ITN261988 JDJ261988 JNF261988 JXB261988 KGX261988 KQT261988 LAP261988 LKL261988 LUH261988 MED261988 MNZ261988 MXV261988 NHR261988 NRN261988 OBJ261988 OLF261988 OVB261988 PEX261988 POT261988 PYP261988 QIL261988 QSH261988 RCD261988 RLZ261988 RVV261988 SFR261988 SPN261988 SZJ261988 TJF261988 TTB261988 UCX261988 UMT261988 UWP261988 VGL261988 VQH261988 WAD261988 WJZ261988 WTV261988 HJ327524 RF327524 ABB327524 AKX327524 AUT327524 BEP327524 BOL327524 BYH327524 CID327524 CRZ327524 DBV327524 DLR327524 DVN327524 EFJ327524 EPF327524 EZB327524 FIX327524 FST327524 GCP327524 GML327524 GWH327524 HGD327524 HPZ327524 HZV327524 IJR327524 ITN327524 JDJ327524 JNF327524 JXB327524 KGX327524 KQT327524 LAP327524 LKL327524 LUH327524 MED327524 MNZ327524 MXV327524 NHR327524 NRN327524 OBJ327524 OLF327524 OVB327524 PEX327524 POT327524 PYP327524 QIL327524 QSH327524 RCD327524 RLZ327524 RVV327524 SFR327524 SPN327524 SZJ327524 TJF327524 TTB327524 UCX327524 UMT327524 UWP327524 VGL327524 VQH327524 WAD327524 WJZ327524 WTV327524 HJ393060 RF393060 ABB393060 AKX393060 AUT393060 BEP393060 BOL393060 BYH393060 CID393060 CRZ393060 DBV393060 DLR393060 DVN393060 EFJ393060 EPF393060 EZB393060 FIX393060 FST393060 GCP393060 GML393060 GWH393060 HGD393060 HPZ393060 HZV393060 IJR393060 ITN393060 JDJ393060 JNF393060 JXB393060 KGX393060 KQT393060 LAP393060 LKL393060 LUH393060 MED393060 MNZ393060 MXV393060 NHR393060 NRN393060 OBJ393060 OLF393060 OVB393060 PEX393060 POT393060 PYP393060 QIL393060 QSH393060 RCD393060 RLZ393060 RVV393060 SFR393060 SPN393060 SZJ393060 TJF393060 TTB393060 UCX393060 UMT393060 UWP393060 VGL393060 VQH393060 WAD393060 WJZ393060 WTV393060 HJ458596 RF458596 ABB458596 AKX458596 AUT458596 BEP458596 BOL458596 BYH458596 CID458596 CRZ458596 DBV458596 DLR458596 DVN458596 EFJ458596 EPF458596 EZB458596 FIX458596 FST458596 GCP458596 GML458596 GWH458596 HGD458596 HPZ458596 HZV458596 IJR458596 ITN458596 JDJ458596 JNF458596 JXB458596 KGX458596 KQT458596 LAP458596 LKL458596 LUH458596 MED458596 MNZ458596 MXV458596 NHR458596 NRN458596 OBJ458596 OLF458596 OVB458596 PEX458596 POT458596 PYP458596 QIL458596 QSH458596 RCD458596 RLZ458596 RVV458596 SFR458596 SPN458596 SZJ458596 TJF458596 TTB458596 UCX458596 UMT458596 UWP458596 VGL458596 VQH458596 WAD458596 WJZ458596 WTV458596 HJ524132 RF524132 ABB524132 AKX524132 AUT524132 BEP524132 BOL524132 BYH524132 CID524132 CRZ524132 DBV524132 DLR524132 DVN524132 EFJ524132 EPF524132 EZB524132 FIX524132 FST524132 GCP524132 GML524132 GWH524132 HGD524132 HPZ524132 HZV524132 IJR524132 ITN524132 JDJ524132 JNF524132 JXB524132 KGX524132 KQT524132 LAP524132 LKL524132 LUH524132 MED524132 MNZ524132 MXV524132 NHR524132 NRN524132 OBJ524132 OLF524132 OVB524132 PEX524132 POT524132 PYP524132 QIL524132 QSH524132 RCD524132 RLZ524132 RVV524132 SFR524132 SPN524132 SZJ524132 TJF524132 TTB524132 UCX524132 UMT524132 UWP524132 VGL524132 VQH524132 WAD524132 WJZ524132 WTV524132"/>
    <dataValidation allowBlank="1" showInputMessage="1" showErrorMessage="1" prompt="le nom de l'entreprise est à renseigner dans l'onglet Détail de l'activité" sqref="B2:E2"/>
  </dataValidations>
  <printOptions horizontalCentered="1"/>
  <pageMargins left="0" right="0" top="0" bottom="0" header="0" footer="0"/>
  <pageSetup paperSize="9" scale="92" orientation="portrait" r:id="rId1"/>
  <extLst>
    <ext xmlns:x14="http://schemas.microsoft.com/office/spreadsheetml/2009/9/main" uri="{CCE6A557-97BC-4b89-ADB6-D9C93CAAB3DF}">
      <x14:dataValidations xmlns:xm="http://schemas.microsoft.com/office/excel/2006/main" xWindow="565" yWindow="530" count="4">
        <x14:dataValidation allowBlank="1" showInputMessage="1" showErrorMessage="1" prompt="Ecart sur montant budgété (%)">
          <xm:sqref>ABD327518:ABG327518 AKZ327518:ALC327518 AUV327518:AUY327518 BER327518:BEU327518 BON327518:BOQ327518 BYJ327518:BYM327518 CIF327518:CII327518 CSB327518:CSE327518 DBX327518:DCA327518 DLT327518:DLW327518 DVP327518:DVS327518 EFL327518:EFO327518 EPH327518:EPK327518 EZD327518:EZG327518 FIZ327518:FJC327518 FSV327518:FSY327518 GCR327518:GCU327518 GMN327518:GMQ327518 GWJ327518:GWM327518 HGF327518:HGI327518 HQB327518:HQE327518 HZX327518:IAA327518 IJT327518:IJW327518 ITP327518:ITS327518 JDL327518:JDO327518 JNH327518:JNK327518 JXD327518:JXG327518 KGZ327518:KHC327518 KQV327518:KQY327518 LAR327518:LAU327518 LKN327518:LKQ327518 LUJ327518:LUM327518 MEF327518:MEI327518 MOB327518:MOE327518 MXX327518:MYA327518 NHT327518:NHW327518 NRP327518:NRS327518 OBL327518:OBO327518 OLH327518:OLK327518 OVD327518:OVG327518 PEZ327518:PFC327518 POV327518:POY327518 PYR327518:PYU327518 QIN327518:QIQ327518 QSJ327518:QSM327518 RCF327518:RCI327518 RMB327518:RME327518 RVX327518:RWA327518 SFT327518:SFW327518 SPP327518:SPS327518 SZL327518:SZO327518 TJH327518:TJK327518 TTD327518:TTG327518 UCZ327518:UDC327518 UMV327518:UMY327518 UWR327518:UWU327518 VGN327518:VGQ327518 VQJ327518:VQM327518 WAF327518:WAI327518 WKB327518:WKE327518 WTX327518:WUA327518 J130877 HL393054:HO393054 J196413 HL65341:HX65341 RH65341:RT65341 ABD65341:ABP65341 AKZ65341:ALL65341 AUV65341:AVH65341 BER65341:BFD65341 BON65341:BOZ65341 BYJ65341:BYV65341 CIF65341:CIR65341 CSB65341:CSN65341 DBX65341:DCJ65341 DLT65341:DMF65341 DVP65341:DWB65341 EFL65341:EFX65341 EPH65341:EPT65341 EZD65341:EZP65341 FIZ65341:FJL65341 FSV65341:FTH65341 GCR65341:GDD65341 GMN65341:GMZ65341 GWJ65341:GWV65341 HGF65341:HGR65341 HQB65341:HQN65341 HZX65341:IAJ65341 IJT65341:IKF65341 ITP65341:IUB65341 JDL65341:JDX65341 JNH65341:JNT65341 JXD65341:JXP65341 KGZ65341:KHL65341 KQV65341:KRH65341 LAR65341:LBD65341 LKN65341:LKZ65341 LUJ65341:LUV65341 MEF65341:MER65341 MOB65341:MON65341 MXX65341:MYJ65341 NHT65341:NIF65341 NRP65341:NSB65341 OBL65341:OBX65341 OLH65341:OLT65341 OVD65341:OVP65341 PEZ65341:PFL65341 POV65341:PPH65341 PYR65341:PZD65341 QIN65341:QIZ65341 QSJ65341:QSV65341 RCF65341:RCR65341 RMB65341:RMN65341 RVX65341:RWJ65341 SFT65341:SGF65341 SPP65341:SQB65341 SZL65341:SZX65341 TJH65341:TJT65341 TTD65341:TTP65341 UCZ65341:UDL65341 UMV65341:UNH65341 UWR65341:UXD65341 VGN65341:VGZ65341 VQJ65341:VQV65341 WAF65341:WAR65341 WKB65341:WKN65341 WTX65341:WUJ65341 J261949 HL130877:HX130877 RH130877:RT130877 ABD130877:ABP130877 AKZ130877:ALL130877 AUV130877:AVH130877 BER130877:BFD130877 BON130877:BOZ130877 BYJ130877:BYV130877 CIF130877:CIR130877 CSB130877:CSN130877 DBX130877:DCJ130877 DLT130877:DMF130877 DVP130877:DWB130877 EFL130877:EFX130877 EPH130877:EPT130877 EZD130877:EZP130877 FIZ130877:FJL130877 FSV130877:FTH130877 GCR130877:GDD130877 GMN130877:GMZ130877 GWJ130877:GWV130877 HGF130877:HGR130877 HQB130877:HQN130877 HZX130877:IAJ130877 IJT130877:IKF130877 ITP130877:IUB130877 JDL130877:JDX130877 JNH130877:JNT130877 JXD130877:JXP130877 KGZ130877:KHL130877 KQV130877:KRH130877 LAR130877:LBD130877 LKN130877:LKZ130877 LUJ130877:LUV130877 MEF130877:MER130877 MOB130877:MON130877 MXX130877:MYJ130877 NHT130877:NIF130877 NRP130877:NSB130877 OBL130877:OBX130877 OLH130877:OLT130877 OVD130877:OVP130877 PEZ130877:PFL130877 POV130877:PPH130877 PYR130877:PZD130877 QIN130877:QIZ130877 QSJ130877:QSV130877 RCF130877:RCR130877 RMB130877:RMN130877 RVX130877:RWJ130877 SFT130877:SGF130877 SPP130877:SQB130877 SZL130877:SZX130877 TJH130877:TJT130877 TTD130877:TTP130877 UCZ130877:UDL130877 UMV130877:UNH130877 UWR130877:UXD130877 VGN130877:VGZ130877 VQJ130877:VQV130877 WAF130877:WAR130877 WKB130877:WKN130877 WTX130877:WUJ130877 J327485 HL196413:HX196413 RH196413:RT196413 ABD196413:ABP196413 AKZ196413:ALL196413 AUV196413:AVH196413 BER196413:BFD196413 BON196413:BOZ196413 BYJ196413:BYV196413 CIF196413:CIR196413 CSB196413:CSN196413 DBX196413:DCJ196413 DLT196413:DMF196413 DVP196413:DWB196413 EFL196413:EFX196413 EPH196413:EPT196413 EZD196413:EZP196413 FIZ196413:FJL196413 FSV196413:FTH196413 GCR196413:GDD196413 GMN196413:GMZ196413 GWJ196413:GWV196413 HGF196413:HGR196413 HQB196413:HQN196413 HZX196413:IAJ196413 IJT196413:IKF196413 ITP196413:IUB196413 JDL196413:JDX196413 JNH196413:JNT196413 JXD196413:JXP196413 KGZ196413:KHL196413 KQV196413:KRH196413 LAR196413:LBD196413 LKN196413:LKZ196413 LUJ196413:LUV196413 MEF196413:MER196413 MOB196413:MON196413 MXX196413:MYJ196413 NHT196413:NIF196413 NRP196413:NSB196413 OBL196413:OBX196413 OLH196413:OLT196413 OVD196413:OVP196413 PEZ196413:PFL196413 POV196413:PPH196413 PYR196413:PZD196413 QIN196413:QIZ196413 QSJ196413:QSV196413 RCF196413:RCR196413 RMB196413:RMN196413 RVX196413:RWJ196413 SFT196413:SGF196413 SPP196413:SQB196413 SZL196413:SZX196413 TJH196413:TJT196413 TTD196413:TTP196413 UCZ196413:UDL196413 UMV196413:UNH196413 UWR196413:UXD196413 VGN196413:VGZ196413 VQJ196413:VQV196413 WAF196413:WAR196413 WKB196413:WKN196413 WTX196413:WUJ196413 J393021 HL261949:HX261949 RH261949:RT261949 ABD261949:ABP261949 AKZ261949:ALL261949 AUV261949:AVH261949 BER261949:BFD261949 BON261949:BOZ261949 BYJ261949:BYV261949 CIF261949:CIR261949 CSB261949:CSN261949 DBX261949:DCJ261949 DLT261949:DMF261949 DVP261949:DWB261949 EFL261949:EFX261949 EPH261949:EPT261949 EZD261949:EZP261949 FIZ261949:FJL261949 FSV261949:FTH261949 GCR261949:GDD261949 GMN261949:GMZ261949 GWJ261949:GWV261949 HGF261949:HGR261949 HQB261949:HQN261949 HZX261949:IAJ261949 IJT261949:IKF261949 ITP261949:IUB261949 JDL261949:JDX261949 JNH261949:JNT261949 JXD261949:JXP261949 KGZ261949:KHL261949 KQV261949:KRH261949 LAR261949:LBD261949 LKN261949:LKZ261949 LUJ261949:LUV261949 MEF261949:MER261949 MOB261949:MON261949 MXX261949:MYJ261949 NHT261949:NIF261949 NRP261949:NSB261949 OBL261949:OBX261949 OLH261949:OLT261949 OVD261949:OVP261949 PEZ261949:PFL261949 POV261949:PPH261949 PYR261949:PZD261949 QIN261949:QIZ261949 QSJ261949:QSV261949 RCF261949:RCR261949 RMB261949:RMN261949 RVX261949:RWJ261949 SFT261949:SGF261949 SPP261949:SQB261949 SZL261949:SZX261949 TJH261949:TJT261949 TTD261949:TTP261949 UCZ261949:UDL261949 UMV261949:UNH261949 UWR261949:UXD261949 VGN261949:VGZ261949 VQJ261949:VQV261949 WAF261949:WAR261949 WKB261949:WKN261949 WTX261949:WUJ261949 J458557 HL327485:HX327485 RH327485:RT327485 ABD327485:ABP327485 AKZ327485:ALL327485 AUV327485:AVH327485 BER327485:BFD327485 BON327485:BOZ327485 BYJ327485:BYV327485 CIF327485:CIR327485 CSB327485:CSN327485 DBX327485:DCJ327485 DLT327485:DMF327485 DVP327485:DWB327485 EFL327485:EFX327485 EPH327485:EPT327485 EZD327485:EZP327485 FIZ327485:FJL327485 FSV327485:FTH327485 GCR327485:GDD327485 GMN327485:GMZ327485 GWJ327485:GWV327485 HGF327485:HGR327485 HQB327485:HQN327485 HZX327485:IAJ327485 IJT327485:IKF327485 ITP327485:IUB327485 JDL327485:JDX327485 JNH327485:JNT327485 JXD327485:JXP327485 KGZ327485:KHL327485 KQV327485:KRH327485 LAR327485:LBD327485 LKN327485:LKZ327485 LUJ327485:LUV327485 MEF327485:MER327485 MOB327485:MON327485 MXX327485:MYJ327485 NHT327485:NIF327485 NRP327485:NSB327485 OBL327485:OBX327485 OLH327485:OLT327485 OVD327485:OVP327485 PEZ327485:PFL327485 POV327485:PPH327485 PYR327485:PZD327485 QIN327485:QIZ327485 QSJ327485:QSV327485 RCF327485:RCR327485 RMB327485:RMN327485 RVX327485:RWJ327485 SFT327485:SGF327485 SPP327485:SQB327485 SZL327485:SZX327485 TJH327485:TJT327485 TTD327485:TTP327485 UCZ327485:UDL327485 UMV327485:UNH327485 UWR327485:UXD327485 VGN327485:VGZ327485 VQJ327485:VQV327485 WAF327485:WAR327485 WKB327485:WKN327485 WTX327485:WUJ327485 J524093 HL393021:HX393021 RH393021:RT393021 ABD393021:ABP393021 AKZ393021:ALL393021 AUV393021:AVH393021 BER393021:BFD393021 BON393021:BOZ393021 BYJ393021:BYV393021 CIF393021:CIR393021 CSB393021:CSN393021 DBX393021:DCJ393021 DLT393021:DMF393021 DVP393021:DWB393021 EFL393021:EFX393021 EPH393021:EPT393021 EZD393021:EZP393021 FIZ393021:FJL393021 FSV393021:FTH393021 GCR393021:GDD393021 GMN393021:GMZ393021 GWJ393021:GWV393021 HGF393021:HGR393021 HQB393021:HQN393021 HZX393021:IAJ393021 IJT393021:IKF393021 ITP393021:IUB393021 JDL393021:JDX393021 JNH393021:JNT393021 JXD393021:JXP393021 KGZ393021:KHL393021 KQV393021:KRH393021 LAR393021:LBD393021 LKN393021:LKZ393021 LUJ393021:LUV393021 MEF393021:MER393021 MOB393021:MON393021 MXX393021:MYJ393021 NHT393021:NIF393021 NRP393021:NSB393021 OBL393021:OBX393021 OLH393021:OLT393021 OVD393021:OVP393021 PEZ393021:PFL393021 POV393021:PPH393021 PYR393021:PZD393021 QIN393021:QIZ393021 QSJ393021:QSV393021 RCF393021:RCR393021 RMB393021:RMN393021 RVX393021:RWJ393021 SFT393021:SGF393021 SPP393021:SQB393021 SZL393021:SZX393021 TJH393021:TJT393021 TTD393021:TTP393021 UCZ393021:UDL393021 UMV393021:UNH393021 UWR393021:UXD393021 VGN393021:VGZ393021 VQJ393021:VQV393021 WAF393021:WAR393021 WKB393021:WKN393021 WTX393021:WUJ393021 J589629 HL458557:HX458557 RH458557:RT458557 ABD458557:ABP458557 AKZ458557:ALL458557 AUV458557:AVH458557 BER458557:BFD458557 BON458557:BOZ458557 BYJ458557:BYV458557 CIF458557:CIR458557 CSB458557:CSN458557 DBX458557:DCJ458557 DLT458557:DMF458557 DVP458557:DWB458557 EFL458557:EFX458557 EPH458557:EPT458557 EZD458557:EZP458557 FIZ458557:FJL458557 FSV458557:FTH458557 GCR458557:GDD458557 GMN458557:GMZ458557 GWJ458557:GWV458557 HGF458557:HGR458557 HQB458557:HQN458557 HZX458557:IAJ458557 IJT458557:IKF458557 ITP458557:IUB458557 JDL458557:JDX458557 JNH458557:JNT458557 JXD458557:JXP458557 KGZ458557:KHL458557 KQV458557:KRH458557 LAR458557:LBD458557 LKN458557:LKZ458557 LUJ458557:LUV458557 MEF458557:MER458557 MOB458557:MON458557 MXX458557:MYJ458557 NHT458557:NIF458557 NRP458557:NSB458557 OBL458557:OBX458557 OLH458557:OLT458557 OVD458557:OVP458557 PEZ458557:PFL458557 POV458557:PPH458557 PYR458557:PZD458557 QIN458557:QIZ458557 QSJ458557:QSV458557 RCF458557:RCR458557 RMB458557:RMN458557 RVX458557:RWJ458557 SFT458557:SGF458557 SPP458557:SQB458557 SZL458557:SZX458557 TJH458557:TJT458557 TTD458557:TTP458557 UCZ458557:UDL458557 UMV458557:UNH458557 UWR458557:UXD458557 VGN458557:VGZ458557 VQJ458557:VQV458557 WAF458557:WAR458557 WKB458557:WKN458557 WTX458557:WUJ458557 J655165 HL524093:HX524093 RH524093:RT524093 ABD524093:ABP524093 AKZ524093:ALL524093 AUV524093:AVH524093 BER524093:BFD524093 BON524093:BOZ524093 BYJ524093:BYV524093 CIF524093:CIR524093 CSB524093:CSN524093 DBX524093:DCJ524093 DLT524093:DMF524093 DVP524093:DWB524093 EFL524093:EFX524093 EPH524093:EPT524093 EZD524093:EZP524093 FIZ524093:FJL524093 FSV524093:FTH524093 GCR524093:GDD524093 GMN524093:GMZ524093 GWJ524093:GWV524093 HGF524093:HGR524093 HQB524093:HQN524093 HZX524093:IAJ524093 IJT524093:IKF524093 ITP524093:IUB524093 JDL524093:JDX524093 JNH524093:JNT524093 JXD524093:JXP524093 KGZ524093:KHL524093 KQV524093:KRH524093 LAR524093:LBD524093 LKN524093:LKZ524093 LUJ524093:LUV524093 MEF524093:MER524093 MOB524093:MON524093 MXX524093:MYJ524093 NHT524093:NIF524093 NRP524093:NSB524093 OBL524093:OBX524093 OLH524093:OLT524093 OVD524093:OVP524093 PEZ524093:PFL524093 POV524093:PPH524093 PYR524093:PZD524093 QIN524093:QIZ524093 QSJ524093:QSV524093 RCF524093:RCR524093 RMB524093:RMN524093 RVX524093:RWJ524093 SFT524093:SGF524093 SPP524093:SQB524093 SZL524093:SZX524093 TJH524093:TJT524093 TTD524093:TTP524093 UCZ524093:UDL524093 UMV524093:UNH524093 UWR524093:UXD524093 VGN524093:VGZ524093 VQJ524093:VQV524093 WAF524093:WAR524093 WKB524093:WKN524093 WTX524093:WUJ524093 J720701 HL589629:HX589629 RH589629:RT589629 ABD589629:ABP589629 AKZ589629:ALL589629 AUV589629:AVH589629 BER589629:BFD589629 BON589629:BOZ589629 BYJ589629:BYV589629 CIF589629:CIR589629 CSB589629:CSN589629 DBX589629:DCJ589629 DLT589629:DMF589629 DVP589629:DWB589629 EFL589629:EFX589629 EPH589629:EPT589629 EZD589629:EZP589629 FIZ589629:FJL589629 FSV589629:FTH589629 GCR589629:GDD589629 GMN589629:GMZ589629 GWJ589629:GWV589629 HGF589629:HGR589629 HQB589629:HQN589629 HZX589629:IAJ589629 IJT589629:IKF589629 ITP589629:IUB589629 JDL589629:JDX589629 JNH589629:JNT589629 JXD589629:JXP589629 KGZ589629:KHL589629 KQV589629:KRH589629 LAR589629:LBD589629 LKN589629:LKZ589629 LUJ589629:LUV589629 MEF589629:MER589629 MOB589629:MON589629 MXX589629:MYJ589629 NHT589629:NIF589629 NRP589629:NSB589629 OBL589629:OBX589629 OLH589629:OLT589629 OVD589629:OVP589629 PEZ589629:PFL589629 POV589629:PPH589629 PYR589629:PZD589629 QIN589629:QIZ589629 QSJ589629:QSV589629 RCF589629:RCR589629 RMB589629:RMN589629 RVX589629:RWJ589629 SFT589629:SGF589629 SPP589629:SQB589629 SZL589629:SZX589629 TJH589629:TJT589629 TTD589629:TTP589629 UCZ589629:UDL589629 UMV589629:UNH589629 UWR589629:UXD589629 VGN589629:VGZ589629 VQJ589629:VQV589629 WAF589629:WAR589629 WKB589629:WKN589629 WTX589629:WUJ589629 J786237 HL655165:HX655165 RH655165:RT655165 ABD655165:ABP655165 AKZ655165:ALL655165 AUV655165:AVH655165 BER655165:BFD655165 BON655165:BOZ655165 BYJ655165:BYV655165 CIF655165:CIR655165 CSB655165:CSN655165 DBX655165:DCJ655165 DLT655165:DMF655165 DVP655165:DWB655165 EFL655165:EFX655165 EPH655165:EPT655165 EZD655165:EZP655165 FIZ655165:FJL655165 FSV655165:FTH655165 GCR655165:GDD655165 GMN655165:GMZ655165 GWJ655165:GWV655165 HGF655165:HGR655165 HQB655165:HQN655165 HZX655165:IAJ655165 IJT655165:IKF655165 ITP655165:IUB655165 JDL655165:JDX655165 JNH655165:JNT655165 JXD655165:JXP655165 KGZ655165:KHL655165 KQV655165:KRH655165 LAR655165:LBD655165 LKN655165:LKZ655165 LUJ655165:LUV655165 MEF655165:MER655165 MOB655165:MON655165 MXX655165:MYJ655165 NHT655165:NIF655165 NRP655165:NSB655165 OBL655165:OBX655165 OLH655165:OLT655165 OVD655165:OVP655165 PEZ655165:PFL655165 POV655165:PPH655165 PYR655165:PZD655165 QIN655165:QIZ655165 QSJ655165:QSV655165 RCF655165:RCR655165 RMB655165:RMN655165 RVX655165:RWJ655165 SFT655165:SGF655165 SPP655165:SQB655165 SZL655165:SZX655165 TJH655165:TJT655165 TTD655165:TTP655165 UCZ655165:UDL655165 UMV655165:UNH655165 UWR655165:UXD655165 VGN655165:VGZ655165 VQJ655165:VQV655165 WAF655165:WAR655165 WKB655165:WKN655165 WTX655165:WUJ655165 J851773 HL720701:HX720701 RH720701:RT720701 ABD720701:ABP720701 AKZ720701:ALL720701 AUV720701:AVH720701 BER720701:BFD720701 BON720701:BOZ720701 BYJ720701:BYV720701 CIF720701:CIR720701 CSB720701:CSN720701 DBX720701:DCJ720701 DLT720701:DMF720701 DVP720701:DWB720701 EFL720701:EFX720701 EPH720701:EPT720701 EZD720701:EZP720701 FIZ720701:FJL720701 FSV720701:FTH720701 GCR720701:GDD720701 GMN720701:GMZ720701 GWJ720701:GWV720701 HGF720701:HGR720701 HQB720701:HQN720701 HZX720701:IAJ720701 IJT720701:IKF720701 ITP720701:IUB720701 JDL720701:JDX720701 JNH720701:JNT720701 JXD720701:JXP720701 KGZ720701:KHL720701 KQV720701:KRH720701 LAR720701:LBD720701 LKN720701:LKZ720701 LUJ720701:LUV720701 MEF720701:MER720701 MOB720701:MON720701 MXX720701:MYJ720701 NHT720701:NIF720701 NRP720701:NSB720701 OBL720701:OBX720701 OLH720701:OLT720701 OVD720701:OVP720701 PEZ720701:PFL720701 POV720701:PPH720701 PYR720701:PZD720701 QIN720701:QIZ720701 QSJ720701:QSV720701 RCF720701:RCR720701 RMB720701:RMN720701 RVX720701:RWJ720701 SFT720701:SGF720701 SPP720701:SQB720701 SZL720701:SZX720701 TJH720701:TJT720701 TTD720701:TTP720701 UCZ720701:UDL720701 UMV720701:UNH720701 UWR720701:UXD720701 VGN720701:VGZ720701 VQJ720701:VQV720701 WAF720701:WAR720701 WKB720701:WKN720701 WTX720701:WUJ720701 J917309 HL786237:HX786237 RH786237:RT786237 ABD786237:ABP786237 AKZ786237:ALL786237 AUV786237:AVH786237 BER786237:BFD786237 BON786237:BOZ786237 BYJ786237:BYV786237 CIF786237:CIR786237 CSB786237:CSN786237 DBX786237:DCJ786237 DLT786237:DMF786237 DVP786237:DWB786237 EFL786237:EFX786237 EPH786237:EPT786237 EZD786237:EZP786237 FIZ786237:FJL786237 FSV786237:FTH786237 GCR786237:GDD786237 GMN786237:GMZ786237 GWJ786237:GWV786237 HGF786237:HGR786237 HQB786237:HQN786237 HZX786237:IAJ786237 IJT786237:IKF786237 ITP786237:IUB786237 JDL786237:JDX786237 JNH786237:JNT786237 JXD786237:JXP786237 KGZ786237:KHL786237 KQV786237:KRH786237 LAR786237:LBD786237 LKN786237:LKZ786237 LUJ786237:LUV786237 MEF786237:MER786237 MOB786237:MON786237 MXX786237:MYJ786237 NHT786237:NIF786237 NRP786237:NSB786237 OBL786237:OBX786237 OLH786237:OLT786237 OVD786237:OVP786237 PEZ786237:PFL786237 POV786237:PPH786237 PYR786237:PZD786237 QIN786237:QIZ786237 QSJ786237:QSV786237 RCF786237:RCR786237 RMB786237:RMN786237 RVX786237:RWJ786237 SFT786237:SGF786237 SPP786237:SQB786237 SZL786237:SZX786237 TJH786237:TJT786237 TTD786237:TTP786237 UCZ786237:UDL786237 UMV786237:UNH786237 UWR786237:UXD786237 VGN786237:VGZ786237 VQJ786237:VQV786237 WAF786237:WAR786237 WKB786237:WKN786237 WTX786237:WUJ786237 J982845 HL851773:HX851773 RH851773:RT851773 ABD851773:ABP851773 AKZ851773:ALL851773 AUV851773:AVH851773 BER851773:BFD851773 BON851773:BOZ851773 BYJ851773:BYV851773 CIF851773:CIR851773 CSB851773:CSN851773 DBX851773:DCJ851773 DLT851773:DMF851773 DVP851773:DWB851773 EFL851773:EFX851773 EPH851773:EPT851773 EZD851773:EZP851773 FIZ851773:FJL851773 FSV851773:FTH851773 GCR851773:GDD851773 GMN851773:GMZ851773 GWJ851773:GWV851773 HGF851773:HGR851773 HQB851773:HQN851773 HZX851773:IAJ851773 IJT851773:IKF851773 ITP851773:IUB851773 JDL851773:JDX851773 JNH851773:JNT851773 JXD851773:JXP851773 KGZ851773:KHL851773 KQV851773:KRH851773 LAR851773:LBD851773 LKN851773:LKZ851773 LUJ851773:LUV851773 MEF851773:MER851773 MOB851773:MON851773 MXX851773:MYJ851773 NHT851773:NIF851773 NRP851773:NSB851773 OBL851773:OBX851773 OLH851773:OLT851773 OVD851773:OVP851773 PEZ851773:PFL851773 POV851773:PPH851773 PYR851773:PZD851773 QIN851773:QIZ851773 QSJ851773:QSV851773 RCF851773:RCR851773 RMB851773:RMN851773 RVX851773:RWJ851773 SFT851773:SGF851773 SPP851773:SQB851773 SZL851773:SZX851773 TJH851773:TJT851773 TTD851773:TTP851773 UCZ851773:UDL851773 UMV851773:UNH851773 UWR851773:UXD851773 VGN851773:VGZ851773 VQJ851773:VQV851773 WAF851773:WAR851773 WKB851773:WKN851773 WTX851773:WUJ851773 J458590 HL917309:HX917309 RH917309:RT917309 ABD917309:ABP917309 AKZ917309:ALL917309 AUV917309:AVH917309 BER917309:BFD917309 BON917309:BOZ917309 BYJ917309:BYV917309 CIF917309:CIR917309 CSB917309:CSN917309 DBX917309:DCJ917309 DLT917309:DMF917309 DVP917309:DWB917309 EFL917309:EFX917309 EPH917309:EPT917309 EZD917309:EZP917309 FIZ917309:FJL917309 FSV917309:FTH917309 GCR917309:GDD917309 GMN917309:GMZ917309 GWJ917309:GWV917309 HGF917309:HGR917309 HQB917309:HQN917309 HZX917309:IAJ917309 IJT917309:IKF917309 ITP917309:IUB917309 JDL917309:JDX917309 JNH917309:JNT917309 JXD917309:JXP917309 KGZ917309:KHL917309 KQV917309:KRH917309 LAR917309:LBD917309 LKN917309:LKZ917309 LUJ917309:LUV917309 MEF917309:MER917309 MOB917309:MON917309 MXX917309:MYJ917309 NHT917309:NIF917309 NRP917309:NSB917309 OBL917309:OBX917309 OLH917309:OLT917309 OVD917309:OVP917309 PEZ917309:PFL917309 POV917309:PPH917309 PYR917309:PZD917309 QIN917309:QIZ917309 QSJ917309:QSV917309 RCF917309:RCR917309 RMB917309:RMN917309 RVX917309:RWJ917309 SFT917309:SGF917309 SPP917309:SQB917309 SZL917309:SZX917309 TJH917309:TJT917309 TTD917309:TTP917309 UCZ917309:UDL917309 UMV917309:UNH917309 UWR917309:UXD917309 VGN917309:VGZ917309 VQJ917309:VQV917309 WAF917309:WAR917309 WKB917309:WKN917309 WTX917309:WUJ917309 J65348 HL982845:HX982845 RH982845:RT982845 ABD982845:ABP982845 AKZ982845:ALL982845 AUV982845:AVH982845 BER982845:BFD982845 BON982845:BOZ982845 BYJ982845:BYV982845 CIF982845:CIR982845 CSB982845:CSN982845 DBX982845:DCJ982845 DLT982845:DMF982845 DVP982845:DWB982845 EFL982845:EFX982845 EPH982845:EPT982845 EZD982845:EZP982845 FIZ982845:FJL982845 FSV982845:FTH982845 GCR982845:GDD982845 GMN982845:GMZ982845 GWJ982845:GWV982845 HGF982845:HGR982845 HQB982845:HQN982845 HZX982845:IAJ982845 IJT982845:IKF982845 ITP982845:IUB982845 JDL982845:JDX982845 JNH982845:JNT982845 JXD982845:JXP982845 KGZ982845:KHL982845 KQV982845:KRH982845 LAR982845:LBD982845 LKN982845:LKZ982845 LUJ982845:LUV982845 MEF982845:MER982845 MOB982845:MON982845 MXX982845:MYJ982845 NHT982845:NIF982845 NRP982845:NSB982845 OBL982845:OBX982845 OLH982845:OLT982845 OVD982845:OVP982845 PEZ982845:PFL982845 POV982845:PPH982845 PYR982845:PZD982845 QIN982845:QIZ982845 QSJ982845:QSV982845 RCF982845:RCR982845 RMB982845:RMN982845 RVX982845:RWJ982845 SFT982845:SGF982845 SPP982845:SQB982845 SZL982845:SZX982845 TJH982845:TJT982845 TTD982845:TTP982845 UCZ982845:UDL982845 UMV982845:UNH982845 UWR982845:UXD982845 VGN982845:VGZ982845 VQJ982845:VQV982845 WAF982845:WAR982845 WKB982845:WKN982845 WTX982845:WUJ982845 RH393054:RK393054 ABD393054:ABG393054 AKZ393054:ALC393054 AUV393054:AUY393054 BER393054:BEU393054 BON393054:BOQ393054 BYJ393054:BYM393054 CIF393054:CII393054 CSB393054:CSE393054 DBX393054:DCA393054 DLT393054:DLW393054 DVP393054:DVS393054 EFL393054:EFO393054 EPH393054:EPK393054 EZD393054:EZG393054 FIZ393054:FJC393054 FSV393054:FSY393054 GCR393054:GCU393054 GMN393054:GMQ393054 GWJ393054:GWM393054 HGF393054:HGI393054 HQB393054:HQE393054 HZX393054:IAA393054 IJT393054:IJW393054 ITP393054:ITS393054 JDL393054:JDO393054 JNH393054:JNK393054 JXD393054:JXG393054 KGZ393054:KHC393054 KQV393054:KQY393054 LAR393054:LAU393054 LKN393054:LKQ393054 LUJ393054:LUM393054 MEF393054:MEI393054 MOB393054:MOE393054 MXX393054:MYA393054 NHT393054:NHW393054 NRP393054:NRS393054 OBL393054:OBO393054 OLH393054:OLK393054 OVD393054:OVG393054 PEZ393054:PFC393054 POV393054:POY393054 PYR393054:PYU393054 QIN393054:QIQ393054 QSJ393054:QSM393054 RCF393054:RCI393054 RMB393054:RME393054 RVX393054:RWA393054 SFT393054:SFW393054 SPP393054:SPS393054 SZL393054:SZO393054 TJH393054:TJK393054 TTD393054:TTG393054 UCZ393054:UDC393054 UMV393054:UMY393054 UWR393054:UWU393054 VGN393054:VGQ393054 VQJ393054:VQM393054 WAF393054:WAI393054 WKB393054:WKE393054 WTX393054:WUA393054 J130884 J196420 HL65348:HX65348 RH65348:RT65348 ABD65348:ABP65348 AKZ65348:ALL65348 AUV65348:AVH65348 BER65348:BFD65348 BON65348:BOZ65348 BYJ65348:BYV65348 CIF65348:CIR65348 CSB65348:CSN65348 DBX65348:DCJ65348 DLT65348:DMF65348 DVP65348:DWB65348 EFL65348:EFX65348 EPH65348:EPT65348 EZD65348:EZP65348 FIZ65348:FJL65348 FSV65348:FTH65348 GCR65348:GDD65348 GMN65348:GMZ65348 GWJ65348:GWV65348 HGF65348:HGR65348 HQB65348:HQN65348 HZX65348:IAJ65348 IJT65348:IKF65348 ITP65348:IUB65348 JDL65348:JDX65348 JNH65348:JNT65348 JXD65348:JXP65348 KGZ65348:KHL65348 KQV65348:KRH65348 LAR65348:LBD65348 LKN65348:LKZ65348 LUJ65348:LUV65348 MEF65348:MER65348 MOB65348:MON65348 MXX65348:MYJ65348 NHT65348:NIF65348 NRP65348:NSB65348 OBL65348:OBX65348 OLH65348:OLT65348 OVD65348:OVP65348 PEZ65348:PFL65348 POV65348:PPH65348 PYR65348:PZD65348 QIN65348:QIZ65348 QSJ65348:QSV65348 RCF65348:RCR65348 RMB65348:RMN65348 RVX65348:RWJ65348 SFT65348:SGF65348 SPP65348:SQB65348 SZL65348:SZX65348 TJH65348:TJT65348 TTD65348:TTP65348 UCZ65348:UDL65348 UMV65348:UNH65348 UWR65348:UXD65348 VGN65348:VGZ65348 VQJ65348:VQV65348 WAF65348:WAR65348 WKB65348:WKN65348 WTX65348:WUJ65348 J261956 HL130884:HX130884 RH130884:RT130884 ABD130884:ABP130884 AKZ130884:ALL130884 AUV130884:AVH130884 BER130884:BFD130884 BON130884:BOZ130884 BYJ130884:BYV130884 CIF130884:CIR130884 CSB130884:CSN130884 DBX130884:DCJ130884 DLT130884:DMF130884 DVP130884:DWB130884 EFL130884:EFX130884 EPH130884:EPT130884 EZD130884:EZP130884 FIZ130884:FJL130884 FSV130884:FTH130884 GCR130884:GDD130884 GMN130884:GMZ130884 GWJ130884:GWV130884 HGF130884:HGR130884 HQB130884:HQN130884 HZX130884:IAJ130884 IJT130884:IKF130884 ITP130884:IUB130884 JDL130884:JDX130884 JNH130884:JNT130884 JXD130884:JXP130884 KGZ130884:KHL130884 KQV130884:KRH130884 LAR130884:LBD130884 LKN130884:LKZ130884 LUJ130884:LUV130884 MEF130884:MER130884 MOB130884:MON130884 MXX130884:MYJ130884 NHT130884:NIF130884 NRP130884:NSB130884 OBL130884:OBX130884 OLH130884:OLT130884 OVD130884:OVP130884 PEZ130884:PFL130884 POV130884:PPH130884 PYR130884:PZD130884 QIN130884:QIZ130884 QSJ130884:QSV130884 RCF130884:RCR130884 RMB130884:RMN130884 RVX130884:RWJ130884 SFT130884:SGF130884 SPP130884:SQB130884 SZL130884:SZX130884 TJH130884:TJT130884 TTD130884:TTP130884 UCZ130884:UDL130884 UMV130884:UNH130884 UWR130884:UXD130884 VGN130884:VGZ130884 VQJ130884:VQV130884 WAF130884:WAR130884 WKB130884:WKN130884 WTX130884:WUJ130884 J327492 HL196420:HX196420 RH196420:RT196420 ABD196420:ABP196420 AKZ196420:ALL196420 AUV196420:AVH196420 BER196420:BFD196420 BON196420:BOZ196420 BYJ196420:BYV196420 CIF196420:CIR196420 CSB196420:CSN196420 DBX196420:DCJ196420 DLT196420:DMF196420 DVP196420:DWB196420 EFL196420:EFX196420 EPH196420:EPT196420 EZD196420:EZP196420 FIZ196420:FJL196420 FSV196420:FTH196420 GCR196420:GDD196420 GMN196420:GMZ196420 GWJ196420:GWV196420 HGF196420:HGR196420 HQB196420:HQN196420 HZX196420:IAJ196420 IJT196420:IKF196420 ITP196420:IUB196420 JDL196420:JDX196420 JNH196420:JNT196420 JXD196420:JXP196420 KGZ196420:KHL196420 KQV196420:KRH196420 LAR196420:LBD196420 LKN196420:LKZ196420 LUJ196420:LUV196420 MEF196420:MER196420 MOB196420:MON196420 MXX196420:MYJ196420 NHT196420:NIF196420 NRP196420:NSB196420 OBL196420:OBX196420 OLH196420:OLT196420 OVD196420:OVP196420 PEZ196420:PFL196420 POV196420:PPH196420 PYR196420:PZD196420 QIN196420:QIZ196420 QSJ196420:QSV196420 RCF196420:RCR196420 RMB196420:RMN196420 RVX196420:RWJ196420 SFT196420:SGF196420 SPP196420:SQB196420 SZL196420:SZX196420 TJH196420:TJT196420 TTD196420:TTP196420 UCZ196420:UDL196420 UMV196420:UNH196420 UWR196420:UXD196420 VGN196420:VGZ196420 VQJ196420:VQV196420 WAF196420:WAR196420 WKB196420:WKN196420 WTX196420:WUJ196420 J393028 HL261956:HX261956 RH261956:RT261956 ABD261956:ABP261956 AKZ261956:ALL261956 AUV261956:AVH261956 BER261956:BFD261956 BON261956:BOZ261956 BYJ261956:BYV261956 CIF261956:CIR261956 CSB261956:CSN261956 DBX261956:DCJ261956 DLT261956:DMF261956 DVP261956:DWB261956 EFL261956:EFX261956 EPH261956:EPT261956 EZD261956:EZP261956 FIZ261956:FJL261956 FSV261956:FTH261956 GCR261956:GDD261956 GMN261956:GMZ261956 GWJ261956:GWV261956 HGF261956:HGR261956 HQB261956:HQN261956 HZX261956:IAJ261956 IJT261956:IKF261956 ITP261956:IUB261956 JDL261956:JDX261956 JNH261956:JNT261956 JXD261956:JXP261956 KGZ261956:KHL261956 KQV261956:KRH261956 LAR261956:LBD261956 LKN261956:LKZ261956 LUJ261956:LUV261956 MEF261956:MER261956 MOB261956:MON261956 MXX261956:MYJ261956 NHT261956:NIF261956 NRP261956:NSB261956 OBL261956:OBX261956 OLH261956:OLT261956 OVD261956:OVP261956 PEZ261956:PFL261956 POV261956:PPH261956 PYR261956:PZD261956 QIN261956:QIZ261956 QSJ261956:QSV261956 RCF261956:RCR261956 RMB261956:RMN261956 RVX261956:RWJ261956 SFT261956:SGF261956 SPP261956:SQB261956 SZL261956:SZX261956 TJH261956:TJT261956 TTD261956:TTP261956 UCZ261956:UDL261956 UMV261956:UNH261956 UWR261956:UXD261956 VGN261956:VGZ261956 VQJ261956:VQV261956 WAF261956:WAR261956 WKB261956:WKN261956 WTX261956:WUJ261956 J458564 HL327492:HX327492 RH327492:RT327492 ABD327492:ABP327492 AKZ327492:ALL327492 AUV327492:AVH327492 BER327492:BFD327492 BON327492:BOZ327492 BYJ327492:BYV327492 CIF327492:CIR327492 CSB327492:CSN327492 DBX327492:DCJ327492 DLT327492:DMF327492 DVP327492:DWB327492 EFL327492:EFX327492 EPH327492:EPT327492 EZD327492:EZP327492 FIZ327492:FJL327492 FSV327492:FTH327492 GCR327492:GDD327492 GMN327492:GMZ327492 GWJ327492:GWV327492 HGF327492:HGR327492 HQB327492:HQN327492 HZX327492:IAJ327492 IJT327492:IKF327492 ITP327492:IUB327492 JDL327492:JDX327492 JNH327492:JNT327492 JXD327492:JXP327492 KGZ327492:KHL327492 KQV327492:KRH327492 LAR327492:LBD327492 LKN327492:LKZ327492 LUJ327492:LUV327492 MEF327492:MER327492 MOB327492:MON327492 MXX327492:MYJ327492 NHT327492:NIF327492 NRP327492:NSB327492 OBL327492:OBX327492 OLH327492:OLT327492 OVD327492:OVP327492 PEZ327492:PFL327492 POV327492:PPH327492 PYR327492:PZD327492 QIN327492:QIZ327492 QSJ327492:QSV327492 RCF327492:RCR327492 RMB327492:RMN327492 RVX327492:RWJ327492 SFT327492:SGF327492 SPP327492:SQB327492 SZL327492:SZX327492 TJH327492:TJT327492 TTD327492:TTP327492 UCZ327492:UDL327492 UMV327492:UNH327492 UWR327492:UXD327492 VGN327492:VGZ327492 VQJ327492:VQV327492 WAF327492:WAR327492 WKB327492:WKN327492 WTX327492:WUJ327492 J524100 HL393028:HX393028 RH393028:RT393028 ABD393028:ABP393028 AKZ393028:ALL393028 AUV393028:AVH393028 BER393028:BFD393028 BON393028:BOZ393028 BYJ393028:BYV393028 CIF393028:CIR393028 CSB393028:CSN393028 DBX393028:DCJ393028 DLT393028:DMF393028 DVP393028:DWB393028 EFL393028:EFX393028 EPH393028:EPT393028 EZD393028:EZP393028 FIZ393028:FJL393028 FSV393028:FTH393028 GCR393028:GDD393028 GMN393028:GMZ393028 GWJ393028:GWV393028 HGF393028:HGR393028 HQB393028:HQN393028 HZX393028:IAJ393028 IJT393028:IKF393028 ITP393028:IUB393028 JDL393028:JDX393028 JNH393028:JNT393028 JXD393028:JXP393028 KGZ393028:KHL393028 KQV393028:KRH393028 LAR393028:LBD393028 LKN393028:LKZ393028 LUJ393028:LUV393028 MEF393028:MER393028 MOB393028:MON393028 MXX393028:MYJ393028 NHT393028:NIF393028 NRP393028:NSB393028 OBL393028:OBX393028 OLH393028:OLT393028 OVD393028:OVP393028 PEZ393028:PFL393028 POV393028:PPH393028 PYR393028:PZD393028 QIN393028:QIZ393028 QSJ393028:QSV393028 RCF393028:RCR393028 RMB393028:RMN393028 RVX393028:RWJ393028 SFT393028:SGF393028 SPP393028:SQB393028 SZL393028:SZX393028 TJH393028:TJT393028 TTD393028:TTP393028 UCZ393028:UDL393028 UMV393028:UNH393028 UWR393028:UXD393028 VGN393028:VGZ393028 VQJ393028:VQV393028 WAF393028:WAR393028 WKB393028:WKN393028 WTX393028:WUJ393028 J589636 HL458564:HX458564 RH458564:RT458564 ABD458564:ABP458564 AKZ458564:ALL458564 AUV458564:AVH458564 BER458564:BFD458564 BON458564:BOZ458564 BYJ458564:BYV458564 CIF458564:CIR458564 CSB458564:CSN458564 DBX458564:DCJ458564 DLT458564:DMF458564 DVP458564:DWB458564 EFL458564:EFX458564 EPH458564:EPT458564 EZD458564:EZP458564 FIZ458564:FJL458564 FSV458564:FTH458564 GCR458564:GDD458564 GMN458564:GMZ458564 GWJ458564:GWV458564 HGF458564:HGR458564 HQB458564:HQN458564 HZX458564:IAJ458564 IJT458564:IKF458564 ITP458564:IUB458564 JDL458564:JDX458564 JNH458564:JNT458564 JXD458564:JXP458564 KGZ458564:KHL458564 KQV458564:KRH458564 LAR458564:LBD458564 LKN458564:LKZ458564 LUJ458564:LUV458564 MEF458564:MER458564 MOB458564:MON458564 MXX458564:MYJ458564 NHT458564:NIF458564 NRP458564:NSB458564 OBL458564:OBX458564 OLH458564:OLT458564 OVD458564:OVP458564 PEZ458564:PFL458564 POV458564:PPH458564 PYR458564:PZD458564 QIN458564:QIZ458564 QSJ458564:QSV458564 RCF458564:RCR458564 RMB458564:RMN458564 RVX458564:RWJ458564 SFT458564:SGF458564 SPP458564:SQB458564 SZL458564:SZX458564 TJH458564:TJT458564 TTD458564:TTP458564 UCZ458564:UDL458564 UMV458564:UNH458564 UWR458564:UXD458564 VGN458564:VGZ458564 VQJ458564:VQV458564 WAF458564:WAR458564 WKB458564:WKN458564 WTX458564:WUJ458564 J655172 HL524100:HX524100 RH524100:RT524100 ABD524100:ABP524100 AKZ524100:ALL524100 AUV524100:AVH524100 BER524100:BFD524100 BON524100:BOZ524100 BYJ524100:BYV524100 CIF524100:CIR524100 CSB524100:CSN524100 DBX524100:DCJ524100 DLT524100:DMF524100 DVP524100:DWB524100 EFL524100:EFX524100 EPH524100:EPT524100 EZD524100:EZP524100 FIZ524100:FJL524100 FSV524100:FTH524100 GCR524100:GDD524100 GMN524100:GMZ524100 GWJ524100:GWV524100 HGF524100:HGR524100 HQB524100:HQN524100 HZX524100:IAJ524100 IJT524100:IKF524100 ITP524100:IUB524100 JDL524100:JDX524100 JNH524100:JNT524100 JXD524100:JXP524100 KGZ524100:KHL524100 KQV524100:KRH524100 LAR524100:LBD524100 LKN524100:LKZ524100 LUJ524100:LUV524100 MEF524100:MER524100 MOB524100:MON524100 MXX524100:MYJ524100 NHT524100:NIF524100 NRP524100:NSB524100 OBL524100:OBX524100 OLH524100:OLT524100 OVD524100:OVP524100 PEZ524100:PFL524100 POV524100:PPH524100 PYR524100:PZD524100 QIN524100:QIZ524100 QSJ524100:QSV524100 RCF524100:RCR524100 RMB524100:RMN524100 RVX524100:RWJ524100 SFT524100:SGF524100 SPP524100:SQB524100 SZL524100:SZX524100 TJH524100:TJT524100 TTD524100:TTP524100 UCZ524100:UDL524100 UMV524100:UNH524100 UWR524100:UXD524100 VGN524100:VGZ524100 VQJ524100:VQV524100 WAF524100:WAR524100 WKB524100:WKN524100 WTX524100:WUJ524100 J720708 HL589636:HX589636 RH589636:RT589636 ABD589636:ABP589636 AKZ589636:ALL589636 AUV589636:AVH589636 BER589636:BFD589636 BON589636:BOZ589636 BYJ589636:BYV589636 CIF589636:CIR589636 CSB589636:CSN589636 DBX589636:DCJ589636 DLT589636:DMF589636 DVP589636:DWB589636 EFL589636:EFX589636 EPH589636:EPT589636 EZD589636:EZP589636 FIZ589636:FJL589636 FSV589636:FTH589636 GCR589636:GDD589636 GMN589636:GMZ589636 GWJ589636:GWV589636 HGF589636:HGR589636 HQB589636:HQN589636 HZX589636:IAJ589636 IJT589636:IKF589636 ITP589636:IUB589636 JDL589636:JDX589636 JNH589636:JNT589636 JXD589636:JXP589636 KGZ589636:KHL589636 KQV589636:KRH589636 LAR589636:LBD589636 LKN589636:LKZ589636 LUJ589636:LUV589636 MEF589636:MER589636 MOB589636:MON589636 MXX589636:MYJ589636 NHT589636:NIF589636 NRP589636:NSB589636 OBL589636:OBX589636 OLH589636:OLT589636 OVD589636:OVP589636 PEZ589636:PFL589636 POV589636:PPH589636 PYR589636:PZD589636 QIN589636:QIZ589636 QSJ589636:QSV589636 RCF589636:RCR589636 RMB589636:RMN589636 RVX589636:RWJ589636 SFT589636:SGF589636 SPP589636:SQB589636 SZL589636:SZX589636 TJH589636:TJT589636 TTD589636:TTP589636 UCZ589636:UDL589636 UMV589636:UNH589636 UWR589636:UXD589636 VGN589636:VGZ589636 VQJ589636:VQV589636 WAF589636:WAR589636 WKB589636:WKN589636 WTX589636:WUJ589636 J786244 HL655172:HX655172 RH655172:RT655172 ABD655172:ABP655172 AKZ655172:ALL655172 AUV655172:AVH655172 BER655172:BFD655172 BON655172:BOZ655172 BYJ655172:BYV655172 CIF655172:CIR655172 CSB655172:CSN655172 DBX655172:DCJ655172 DLT655172:DMF655172 DVP655172:DWB655172 EFL655172:EFX655172 EPH655172:EPT655172 EZD655172:EZP655172 FIZ655172:FJL655172 FSV655172:FTH655172 GCR655172:GDD655172 GMN655172:GMZ655172 GWJ655172:GWV655172 HGF655172:HGR655172 HQB655172:HQN655172 HZX655172:IAJ655172 IJT655172:IKF655172 ITP655172:IUB655172 JDL655172:JDX655172 JNH655172:JNT655172 JXD655172:JXP655172 KGZ655172:KHL655172 KQV655172:KRH655172 LAR655172:LBD655172 LKN655172:LKZ655172 LUJ655172:LUV655172 MEF655172:MER655172 MOB655172:MON655172 MXX655172:MYJ655172 NHT655172:NIF655172 NRP655172:NSB655172 OBL655172:OBX655172 OLH655172:OLT655172 OVD655172:OVP655172 PEZ655172:PFL655172 POV655172:PPH655172 PYR655172:PZD655172 QIN655172:QIZ655172 QSJ655172:QSV655172 RCF655172:RCR655172 RMB655172:RMN655172 RVX655172:RWJ655172 SFT655172:SGF655172 SPP655172:SQB655172 SZL655172:SZX655172 TJH655172:TJT655172 TTD655172:TTP655172 UCZ655172:UDL655172 UMV655172:UNH655172 UWR655172:UXD655172 VGN655172:VGZ655172 VQJ655172:VQV655172 WAF655172:WAR655172 WKB655172:WKN655172 WTX655172:WUJ655172 J851780 HL720708:HX720708 RH720708:RT720708 ABD720708:ABP720708 AKZ720708:ALL720708 AUV720708:AVH720708 BER720708:BFD720708 BON720708:BOZ720708 BYJ720708:BYV720708 CIF720708:CIR720708 CSB720708:CSN720708 DBX720708:DCJ720708 DLT720708:DMF720708 DVP720708:DWB720708 EFL720708:EFX720708 EPH720708:EPT720708 EZD720708:EZP720708 FIZ720708:FJL720708 FSV720708:FTH720708 GCR720708:GDD720708 GMN720708:GMZ720708 GWJ720708:GWV720708 HGF720708:HGR720708 HQB720708:HQN720708 HZX720708:IAJ720708 IJT720708:IKF720708 ITP720708:IUB720708 JDL720708:JDX720708 JNH720708:JNT720708 JXD720708:JXP720708 KGZ720708:KHL720708 KQV720708:KRH720708 LAR720708:LBD720708 LKN720708:LKZ720708 LUJ720708:LUV720708 MEF720708:MER720708 MOB720708:MON720708 MXX720708:MYJ720708 NHT720708:NIF720708 NRP720708:NSB720708 OBL720708:OBX720708 OLH720708:OLT720708 OVD720708:OVP720708 PEZ720708:PFL720708 POV720708:PPH720708 PYR720708:PZD720708 QIN720708:QIZ720708 QSJ720708:QSV720708 RCF720708:RCR720708 RMB720708:RMN720708 RVX720708:RWJ720708 SFT720708:SGF720708 SPP720708:SQB720708 SZL720708:SZX720708 TJH720708:TJT720708 TTD720708:TTP720708 UCZ720708:UDL720708 UMV720708:UNH720708 UWR720708:UXD720708 VGN720708:VGZ720708 VQJ720708:VQV720708 WAF720708:WAR720708 WKB720708:WKN720708 WTX720708:WUJ720708 J917316 HL786244:HX786244 RH786244:RT786244 ABD786244:ABP786244 AKZ786244:ALL786244 AUV786244:AVH786244 BER786244:BFD786244 BON786244:BOZ786244 BYJ786244:BYV786244 CIF786244:CIR786244 CSB786244:CSN786244 DBX786244:DCJ786244 DLT786244:DMF786244 DVP786244:DWB786244 EFL786244:EFX786244 EPH786244:EPT786244 EZD786244:EZP786244 FIZ786244:FJL786244 FSV786244:FTH786244 GCR786244:GDD786244 GMN786244:GMZ786244 GWJ786244:GWV786244 HGF786244:HGR786244 HQB786244:HQN786244 HZX786244:IAJ786244 IJT786244:IKF786244 ITP786244:IUB786244 JDL786244:JDX786244 JNH786244:JNT786244 JXD786244:JXP786244 KGZ786244:KHL786244 KQV786244:KRH786244 LAR786244:LBD786244 LKN786244:LKZ786244 LUJ786244:LUV786244 MEF786244:MER786244 MOB786244:MON786244 MXX786244:MYJ786244 NHT786244:NIF786244 NRP786244:NSB786244 OBL786244:OBX786244 OLH786244:OLT786244 OVD786244:OVP786244 PEZ786244:PFL786244 POV786244:PPH786244 PYR786244:PZD786244 QIN786244:QIZ786244 QSJ786244:QSV786244 RCF786244:RCR786244 RMB786244:RMN786244 RVX786244:RWJ786244 SFT786244:SGF786244 SPP786244:SQB786244 SZL786244:SZX786244 TJH786244:TJT786244 TTD786244:TTP786244 UCZ786244:UDL786244 UMV786244:UNH786244 UWR786244:UXD786244 VGN786244:VGZ786244 VQJ786244:VQV786244 WAF786244:WAR786244 WKB786244:WKN786244 WTX786244:WUJ786244 J982852 HL851780:HX851780 RH851780:RT851780 ABD851780:ABP851780 AKZ851780:ALL851780 AUV851780:AVH851780 BER851780:BFD851780 BON851780:BOZ851780 BYJ851780:BYV851780 CIF851780:CIR851780 CSB851780:CSN851780 DBX851780:DCJ851780 DLT851780:DMF851780 DVP851780:DWB851780 EFL851780:EFX851780 EPH851780:EPT851780 EZD851780:EZP851780 FIZ851780:FJL851780 FSV851780:FTH851780 GCR851780:GDD851780 GMN851780:GMZ851780 GWJ851780:GWV851780 HGF851780:HGR851780 HQB851780:HQN851780 HZX851780:IAJ851780 IJT851780:IKF851780 ITP851780:IUB851780 JDL851780:JDX851780 JNH851780:JNT851780 JXD851780:JXP851780 KGZ851780:KHL851780 KQV851780:KRH851780 LAR851780:LBD851780 LKN851780:LKZ851780 LUJ851780:LUV851780 MEF851780:MER851780 MOB851780:MON851780 MXX851780:MYJ851780 NHT851780:NIF851780 NRP851780:NSB851780 OBL851780:OBX851780 OLH851780:OLT851780 OVD851780:OVP851780 PEZ851780:PFL851780 POV851780:PPH851780 PYR851780:PZD851780 QIN851780:QIZ851780 QSJ851780:QSV851780 RCF851780:RCR851780 RMB851780:RMN851780 RVX851780:RWJ851780 SFT851780:SGF851780 SPP851780:SQB851780 SZL851780:SZX851780 TJH851780:TJT851780 TTD851780:TTP851780 UCZ851780:UDL851780 UMV851780:UNH851780 UWR851780:UXD851780 VGN851780:VGZ851780 VQJ851780:VQV851780 WAF851780:WAR851780 WKB851780:WKN851780 WTX851780:WUJ851780 J65354 HL917316:HX917316 RH917316:RT917316 ABD917316:ABP917316 AKZ917316:ALL917316 AUV917316:AVH917316 BER917316:BFD917316 BON917316:BOZ917316 BYJ917316:BYV917316 CIF917316:CIR917316 CSB917316:CSN917316 DBX917316:DCJ917316 DLT917316:DMF917316 DVP917316:DWB917316 EFL917316:EFX917316 EPH917316:EPT917316 EZD917316:EZP917316 FIZ917316:FJL917316 FSV917316:FTH917316 GCR917316:GDD917316 GMN917316:GMZ917316 GWJ917316:GWV917316 HGF917316:HGR917316 HQB917316:HQN917316 HZX917316:IAJ917316 IJT917316:IKF917316 ITP917316:IUB917316 JDL917316:JDX917316 JNH917316:JNT917316 JXD917316:JXP917316 KGZ917316:KHL917316 KQV917316:KRH917316 LAR917316:LBD917316 LKN917316:LKZ917316 LUJ917316:LUV917316 MEF917316:MER917316 MOB917316:MON917316 MXX917316:MYJ917316 NHT917316:NIF917316 NRP917316:NSB917316 OBL917316:OBX917316 OLH917316:OLT917316 OVD917316:OVP917316 PEZ917316:PFL917316 POV917316:PPH917316 PYR917316:PZD917316 QIN917316:QIZ917316 QSJ917316:QSV917316 RCF917316:RCR917316 RMB917316:RMN917316 RVX917316:RWJ917316 SFT917316:SGF917316 SPP917316:SQB917316 SZL917316:SZX917316 TJH917316:TJT917316 TTD917316:TTP917316 UCZ917316:UDL917316 UMV917316:UNH917316 UWR917316:UXD917316 VGN917316:VGZ917316 VQJ917316:VQV917316 WAF917316:WAR917316 WKB917316:WKN917316 WTX917316:WUJ917316 J130890 HL982852:HX982852 RH982852:RT982852 ABD982852:ABP982852 AKZ982852:ALL982852 AUV982852:AVH982852 BER982852:BFD982852 BON982852:BOZ982852 BYJ982852:BYV982852 CIF982852:CIR982852 CSB982852:CSN982852 DBX982852:DCJ982852 DLT982852:DMF982852 DVP982852:DWB982852 EFL982852:EFX982852 EPH982852:EPT982852 EZD982852:EZP982852 FIZ982852:FJL982852 FSV982852:FTH982852 GCR982852:GDD982852 GMN982852:GMZ982852 GWJ982852:GWV982852 HGF982852:HGR982852 HQB982852:HQN982852 HZX982852:IAJ982852 IJT982852:IKF982852 ITP982852:IUB982852 JDL982852:JDX982852 JNH982852:JNT982852 JXD982852:JXP982852 KGZ982852:KHL982852 KQV982852:KRH982852 LAR982852:LBD982852 LKN982852:LKZ982852 LUJ982852:LUV982852 MEF982852:MER982852 MOB982852:MON982852 MXX982852:MYJ982852 NHT982852:NIF982852 NRP982852:NSB982852 OBL982852:OBX982852 OLH982852:OLT982852 OVD982852:OVP982852 PEZ982852:PFL982852 POV982852:PPH982852 PYR982852:PZD982852 QIN982852:QIZ982852 QSJ982852:QSV982852 RCF982852:RCR982852 RMB982852:RMN982852 RVX982852:RWJ982852 SFT982852:SGF982852 SPP982852:SQB982852 SZL982852:SZX982852 TJH982852:TJT982852 TTD982852:TTP982852 UCZ982852:UDL982852 UMV982852:UNH982852 UWR982852:UXD982852 VGN982852:VGZ982852 VQJ982852:VQV982852 WAF982852:WAR982852 WKB982852:WKN982852 WTX982852:WUJ982852 HL458590:HO458590 RH458590:RK458590 ABD458590:ABG458590 AKZ458590:ALC458590 AUV458590:AUY458590 BER458590:BEU458590 BON458590:BOQ458590 BYJ458590:BYM458590 CIF458590:CII458590 CSB458590:CSE458590 DBX458590:DCA458590 DLT458590:DLW458590 DVP458590:DVS458590 EFL458590:EFO458590 EPH458590:EPK458590 EZD458590:EZG458590 FIZ458590:FJC458590 FSV458590:FSY458590 GCR458590:GCU458590 GMN458590:GMQ458590 GWJ458590:GWM458590 HGF458590:HGI458590 HQB458590:HQE458590 HZX458590:IAA458590 IJT458590:IJW458590 ITP458590:ITS458590 JDL458590:JDO458590 JNH458590:JNK458590 JXD458590:JXG458590 KGZ458590:KHC458590 KQV458590:KQY458590 LAR458590:LAU458590 LKN458590:LKQ458590 LUJ458590:LUM458590 MEF458590:MEI458590 MOB458590:MOE458590 MXX458590:MYA458590 NHT458590:NHW458590 NRP458590:NRS458590 OBL458590:OBO458590 OLH458590:OLK458590 OVD458590:OVG458590 PEZ458590:PFC458590 POV458590:POY458590 PYR458590:PYU458590 QIN458590:QIQ458590 QSJ458590:QSM458590 RCF458590:RCI458590 RMB458590:RME458590 RVX458590:RWA458590 SFT458590:SFW458590 SPP458590:SPS458590 SZL458590:SZO458590 TJH458590:TJK458590 TTD458590:TTG458590 UCZ458590:UDC458590 UMV458590:UMY458590 UWR458590:UWU458590 VGN458590:VGQ458590 VQJ458590:VQM458590 WAF458590:WAI458590 WKB458590:WKE458590 WTX458590:WUA458590 J196426 HL65354:HX65354 RH65354:RT65354 ABD65354:ABP65354 AKZ65354:ALL65354 AUV65354:AVH65354 BER65354:BFD65354 BON65354:BOZ65354 BYJ65354:BYV65354 CIF65354:CIR65354 CSB65354:CSN65354 DBX65354:DCJ65354 DLT65354:DMF65354 DVP65354:DWB65354 EFL65354:EFX65354 EPH65354:EPT65354 EZD65354:EZP65354 FIZ65354:FJL65354 FSV65354:FTH65354 GCR65354:GDD65354 GMN65354:GMZ65354 GWJ65354:GWV65354 HGF65354:HGR65354 HQB65354:HQN65354 HZX65354:IAJ65354 IJT65354:IKF65354 ITP65354:IUB65354 JDL65354:JDX65354 JNH65354:JNT65354 JXD65354:JXP65354 KGZ65354:KHL65354 KQV65354:KRH65354 LAR65354:LBD65354 LKN65354:LKZ65354 LUJ65354:LUV65354 MEF65354:MER65354 MOB65354:MON65354 MXX65354:MYJ65354 NHT65354:NIF65354 NRP65354:NSB65354 OBL65354:OBX65354 OLH65354:OLT65354 OVD65354:OVP65354 PEZ65354:PFL65354 POV65354:PPH65354 PYR65354:PZD65354 QIN65354:QIZ65354 QSJ65354:QSV65354 RCF65354:RCR65354 RMB65354:RMN65354 RVX65354:RWJ65354 SFT65354:SGF65354 SPP65354:SQB65354 SZL65354:SZX65354 TJH65354:TJT65354 TTD65354:TTP65354 UCZ65354:UDL65354 UMV65354:UNH65354 UWR65354:UXD65354 VGN65354:VGZ65354 VQJ65354:VQV65354 WAF65354:WAR65354 WKB65354:WKN65354 WTX65354:WUJ65354 J261962 HL130890:HX130890 RH130890:RT130890 ABD130890:ABP130890 AKZ130890:ALL130890 AUV130890:AVH130890 BER130890:BFD130890 BON130890:BOZ130890 BYJ130890:BYV130890 CIF130890:CIR130890 CSB130890:CSN130890 DBX130890:DCJ130890 DLT130890:DMF130890 DVP130890:DWB130890 EFL130890:EFX130890 EPH130890:EPT130890 EZD130890:EZP130890 FIZ130890:FJL130890 FSV130890:FTH130890 GCR130890:GDD130890 GMN130890:GMZ130890 GWJ130890:GWV130890 HGF130890:HGR130890 HQB130890:HQN130890 HZX130890:IAJ130890 IJT130890:IKF130890 ITP130890:IUB130890 JDL130890:JDX130890 JNH130890:JNT130890 JXD130890:JXP130890 KGZ130890:KHL130890 KQV130890:KRH130890 LAR130890:LBD130890 LKN130890:LKZ130890 LUJ130890:LUV130890 MEF130890:MER130890 MOB130890:MON130890 MXX130890:MYJ130890 NHT130890:NIF130890 NRP130890:NSB130890 OBL130890:OBX130890 OLH130890:OLT130890 OVD130890:OVP130890 PEZ130890:PFL130890 POV130890:PPH130890 PYR130890:PZD130890 QIN130890:QIZ130890 QSJ130890:QSV130890 RCF130890:RCR130890 RMB130890:RMN130890 RVX130890:RWJ130890 SFT130890:SGF130890 SPP130890:SQB130890 SZL130890:SZX130890 TJH130890:TJT130890 TTD130890:TTP130890 UCZ130890:UDL130890 UMV130890:UNH130890 UWR130890:UXD130890 VGN130890:VGZ130890 VQJ130890:VQV130890 WAF130890:WAR130890 WKB130890:WKN130890 WTX130890:WUJ130890 J327498 HL196426:HX196426 RH196426:RT196426 ABD196426:ABP196426 AKZ196426:ALL196426 AUV196426:AVH196426 BER196426:BFD196426 BON196426:BOZ196426 BYJ196426:BYV196426 CIF196426:CIR196426 CSB196426:CSN196426 DBX196426:DCJ196426 DLT196426:DMF196426 DVP196426:DWB196426 EFL196426:EFX196426 EPH196426:EPT196426 EZD196426:EZP196426 FIZ196426:FJL196426 FSV196426:FTH196426 GCR196426:GDD196426 GMN196426:GMZ196426 GWJ196426:GWV196426 HGF196426:HGR196426 HQB196426:HQN196426 HZX196426:IAJ196426 IJT196426:IKF196426 ITP196426:IUB196426 JDL196426:JDX196426 JNH196426:JNT196426 JXD196426:JXP196426 KGZ196426:KHL196426 KQV196426:KRH196426 LAR196426:LBD196426 LKN196426:LKZ196426 LUJ196426:LUV196426 MEF196426:MER196426 MOB196426:MON196426 MXX196426:MYJ196426 NHT196426:NIF196426 NRP196426:NSB196426 OBL196426:OBX196426 OLH196426:OLT196426 OVD196426:OVP196426 PEZ196426:PFL196426 POV196426:PPH196426 PYR196426:PZD196426 QIN196426:QIZ196426 QSJ196426:QSV196426 RCF196426:RCR196426 RMB196426:RMN196426 RVX196426:RWJ196426 SFT196426:SGF196426 SPP196426:SQB196426 SZL196426:SZX196426 TJH196426:TJT196426 TTD196426:TTP196426 UCZ196426:UDL196426 UMV196426:UNH196426 UWR196426:UXD196426 VGN196426:VGZ196426 VQJ196426:VQV196426 WAF196426:WAR196426 WKB196426:WKN196426 WTX196426:WUJ196426 J393034 HL261962:HX261962 RH261962:RT261962 ABD261962:ABP261962 AKZ261962:ALL261962 AUV261962:AVH261962 BER261962:BFD261962 BON261962:BOZ261962 BYJ261962:BYV261962 CIF261962:CIR261962 CSB261962:CSN261962 DBX261962:DCJ261962 DLT261962:DMF261962 DVP261962:DWB261962 EFL261962:EFX261962 EPH261962:EPT261962 EZD261962:EZP261962 FIZ261962:FJL261962 FSV261962:FTH261962 GCR261962:GDD261962 GMN261962:GMZ261962 GWJ261962:GWV261962 HGF261962:HGR261962 HQB261962:HQN261962 HZX261962:IAJ261962 IJT261962:IKF261962 ITP261962:IUB261962 JDL261962:JDX261962 JNH261962:JNT261962 JXD261962:JXP261962 KGZ261962:KHL261962 KQV261962:KRH261962 LAR261962:LBD261962 LKN261962:LKZ261962 LUJ261962:LUV261962 MEF261962:MER261962 MOB261962:MON261962 MXX261962:MYJ261962 NHT261962:NIF261962 NRP261962:NSB261962 OBL261962:OBX261962 OLH261962:OLT261962 OVD261962:OVP261962 PEZ261962:PFL261962 POV261962:PPH261962 PYR261962:PZD261962 QIN261962:QIZ261962 QSJ261962:QSV261962 RCF261962:RCR261962 RMB261962:RMN261962 RVX261962:RWJ261962 SFT261962:SGF261962 SPP261962:SQB261962 SZL261962:SZX261962 TJH261962:TJT261962 TTD261962:TTP261962 UCZ261962:UDL261962 UMV261962:UNH261962 UWR261962:UXD261962 VGN261962:VGZ261962 VQJ261962:VQV261962 WAF261962:WAR261962 WKB261962:WKN261962 WTX261962:WUJ261962 J458570 HL327498:HX327498 RH327498:RT327498 ABD327498:ABP327498 AKZ327498:ALL327498 AUV327498:AVH327498 BER327498:BFD327498 BON327498:BOZ327498 BYJ327498:BYV327498 CIF327498:CIR327498 CSB327498:CSN327498 DBX327498:DCJ327498 DLT327498:DMF327498 DVP327498:DWB327498 EFL327498:EFX327498 EPH327498:EPT327498 EZD327498:EZP327498 FIZ327498:FJL327498 FSV327498:FTH327498 GCR327498:GDD327498 GMN327498:GMZ327498 GWJ327498:GWV327498 HGF327498:HGR327498 HQB327498:HQN327498 HZX327498:IAJ327498 IJT327498:IKF327498 ITP327498:IUB327498 JDL327498:JDX327498 JNH327498:JNT327498 JXD327498:JXP327498 KGZ327498:KHL327498 KQV327498:KRH327498 LAR327498:LBD327498 LKN327498:LKZ327498 LUJ327498:LUV327498 MEF327498:MER327498 MOB327498:MON327498 MXX327498:MYJ327498 NHT327498:NIF327498 NRP327498:NSB327498 OBL327498:OBX327498 OLH327498:OLT327498 OVD327498:OVP327498 PEZ327498:PFL327498 POV327498:PPH327498 PYR327498:PZD327498 QIN327498:QIZ327498 QSJ327498:QSV327498 RCF327498:RCR327498 RMB327498:RMN327498 RVX327498:RWJ327498 SFT327498:SGF327498 SPP327498:SQB327498 SZL327498:SZX327498 TJH327498:TJT327498 TTD327498:TTP327498 UCZ327498:UDL327498 UMV327498:UNH327498 UWR327498:UXD327498 VGN327498:VGZ327498 VQJ327498:VQV327498 WAF327498:WAR327498 WKB327498:WKN327498 WTX327498:WUJ327498 J524106 HL393034:HX393034 RH393034:RT393034 ABD393034:ABP393034 AKZ393034:ALL393034 AUV393034:AVH393034 BER393034:BFD393034 BON393034:BOZ393034 BYJ393034:BYV393034 CIF393034:CIR393034 CSB393034:CSN393034 DBX393034:DCJ393034 DLT393034:DMF393034 DVP393034:DWB393034 EFL393034:EFX393034 EPH393034:EPT393034 EZD393034:EZP393034 FIZ393034:FJL393034 FSV393034:FTH393034 GCR393034:GDD393034 GMN393034:GMZ393034 GWJ393034:GWV393034 HGF393034:HGR393034 HQB393034:HQN393034 HZX393034:IAJ393034 IJT393034:IKF393034 ITP393034:IUB393034 JDL393034:JDX393034 JNH393034:JNT393034 JXD393034:JXP393034 KGZ393034:KHL393034 KQV393034:KRH393034 LAR393034:LBD393034 LKN393034:LKZ393034 LUJ393034:LUV393034 MEF393034:MER393034 MOB393034:MON393034 MXX393034:MYJ393034 NHT393034:NIF393034 NRP393034:NSB393034 OBL393034:OBX393034 OLH393034:OLT393034 OVD393034:OVP393034 PEZ393034:PFL393034 POV393034:PPH393034 PYR393034:PZD393034 QIN393034:QIZ393034 QSJ393034:QSV393034 RCF393034:RCR393034 RMB393034:RMN393034 RVX393034:RWJ393034 SFT393034:SGF393034 SPP393034:SQB393034 SZL393034:SZX393034 TJH393034:TJT393034 TTD393034:TTP393034 UCZ393034:UDL393034 UMV393034:UNH393034 UWR393034:UXD393034 VGN393034:VGZ393034 VQJ393034:VQV393034 WAF393034:WAR393034 WKB393034:WKN393034 WTX393034:WUJ393034 J589642 HL458570:HX458570 RH458570:RT458570 ABD458570:ABP458570 AKZ458570:ALL458570 AUV458570:AVH458570 BER458570:BFD458570 BON458570:BOZ458570 BYJ458570:BYV458570 CIF458570:CIR458570 CSB458570:CSN458570 DBX458570:DCJ458570 DLT458570:DMF458570 DVP458570:DWB458570 EFL458570:EFX458570 EPH458570:EPT458570 EZD458570:EZP458570 FIZ458570:FJL458570 FSV458570:FTH458570 GCR458570:GDD458570 GMN458570:GMZ458570 GWJ458570:GWV458570 HGF458570:HGR458570 HQB458570:HQN458570 HZX458570:IAJ458570 IJT458570:IKF458570 ITP458570:IUB458570 JDL458570:JDX458570 JNH458570:JNT458570 JXD458570:JXP458570 KGZ458570:KHL458570 KQV458570:KRH458570 LAR458570:LBD458570 LKN458570:LKZ458570 LUJ458570:LUV458570 MEF458570:MER458570 MOB458570:MON458570 MXX458570:MYJ458570 NHT458570:NIF458570 NRP458570:NSB458570 OBL458570:OBX458570 OLH458570:OLT458570 OVD458570:OVP458570 PEZ458570:PFL458570 POV458570:PPH458570 PYR458570:PZD458570 QIN458570:QIZ458570 QSJ458570:QSV458570 RCF458570:RCR458570 RMB458570:RMN458570 RVX458570:RWJ458570 SFT458570:SGF458570 SPP458570:SQB458570 SZL458570:SZX458570 TJH458570:TJT458570 TTD458570:TTP458570 UCZ458570:UDL458570 UMV458570:UNH458570 UWR458570:UXD458570 VGN458570:VGZ458570 VQJ458570:VQV458570 WAF458570:WAR458570 WKB458570:WKN458570 WTX458570:WUJ458570 J655178 HL524106:HX524106 RH524106:RT524106 ABD524106:ABP524106 AKZ524106:ALL524106 AUV524106:AVH524106 BER524106:BFD524106 BON524106:BOZ524106 BYJ524106:BYV524106 CIF524106:CIR524106 CSB524106:CSN524106 DBX524106:DCJ524106 DLT524106:DMF524106 DVP524106:DWB524106 EFL524106:EFX524106 EPH524106:EPT524106 EZD524106:EZP524106 FIZ524106:FJL524106 FSV524106:FTH524106 GCR524106:GDD524106 GMN524106:GMZ524106 GWJ524106:GWV524106 HGF524106:HGR524106 HQB524106:HQN524106 HZX524106:IAJ524106 IJT524106:IKF524106 ITP524106:IUB524106 JDL524106:JDX524106 JNH524106:JNT524106 JXD524106:JXP524106 KGZ524106:KHL524106 KQV524106:KRH524106 LAR524106:LBD524106 LKN524106:LKZ524106 LUJ524106:LUV524106 MEF524106:MER524106 MOB524106:MON524106 MXX524106:MYJ524106 NHT524106:NIF524106 NRP524106:NSB524106 OBL524106:OBX524106 OLH524106:OLT524106 OVD524106:OVP524106 PEZ524106:PFL524106 POV524106:PPH524106 PYR524106:PZD524106 QIN524106:QIZ524106 QSJ524106:QSV524106 RCF524106:RCR524106 RMB524106:RMN524106 RVX524106:RWJ524106 SFT524106:SGF524106 SPP524106:SQB524106 SZL524106:SZX524106 TJH524106:TJT524106 TTD524106:TTP524106 UCZ524106:UDL524106 UMV524106:UNH524106 UWR524106:UXD524106 VGN524106:VGZ524106 VQJ524106:VQV524106 WAF524106:WAR524106 WKB524106:WKN524106 WTX524106:WUJ524106 J720714 HL589642:HX589642 RH589642:RT589642 ABD589642:ABP589642 AKZ589642:ALL589642 AUV589642:AVH589642 BER589642:BFD589642 BON589642:BOZ589642 BYJ589642:BYV589642 CIF589642:CIR589642 CSB589642:CSN589642 DBX589642:DCJ589642 DLT589642:DMF589642 DVP589642:DWB589642 EFL589642:EFX589642 EPH589642:EPT589642 EZD589642:EZP589642 FIZ589642:FJL589642 FSV589642:FTH589642 GCR589642:GDD589642 GMN589642:GMZ589642 GWJ589642:GWV589642 HGF589642:HGR589642 HQB589642:HQN589642 HZX589642:IAJ589642 IJT589642:IKF589642 ITP589642:IUB589642 JDL589642:JDX589642 JNH589642:JNT589642 JXD589642:JXP589642 KGZ589642:KHL589642 KQV589642:KRH589642 LAR589642:LBD589642 LKN589642:LKZ589642 LUJ589642:LUV589642 MEF589642:MER589642 MOB589642:MON589642 MXX589642:MYJ589642 NHT589642:NIF589642 NRP589642:NSB589642 OBL589642:OBX589642 OLH589642:OLT589642 OVD589642:OVP589642 PEZ589642:PFL589642 POV589642:PPH589642 PYR589642:PZD589642 QIN589642:QIZ589642 QSJ589642:QSV589642 RCF589642:RCR589642 RMB589642:RMN589642 RVX589642:RWJ589642 SFT589642:SGF589642 SPP589642:SQB589642 SZL589642:SZX589642 TJH589642:TJT589642 TTD589642:TTP589642 UCZ589642:UDL589642 UMV589642:UNH589642 UWR589642:UXD589642 VGN589642:VGZ589642 VQJ589642:VQV589642 WAF589642:WAR589642 WKB589642:WKN589642 WTX589642:WUJ589642 J786250 HL655178:HX655178 RH655178:RT655178 ABD655178:ABP655178 AKZ655178:ALL655178 AUV655178:AVH655178 BER655178:BFD655178 BON655178:BOZ655178 BYJ655178:BYV655178 CIF655178:CIR655178 CSB655178:CSN655178 DBX655178:DCJ655178 DLT655178:DMF655178 DVP655178:DWB655178 EFL655178:EFX655178 EPH655178:EPT655178 EZD655178:EZP655178 FIZ655178:FJL655178 FSV655178:FTH655178 GCR655178:GDD655178 GMN655178:GMZ655178 GWJ655178:GWV655178 HGF655178:HGR655178 HQB655178:HQN655178 HZX655178:IAJ655178 IJT655178:IKF655178 ITP655178:IUB655178 JDL655178:JDX655178 JNH655178:JNT655178 JXD655178:JXP655178 KGZ655178:KHL655178 KQV655178:KRH655178 LAR655178:LBD655178 LKN655178:LKZ655178 LUJ655178:LUV655178 MEF655178:MER655178 MOB655178:MON655178 MXX655178:MYJ655178 NHT655178:NIF655178 NRP655178:NSB655178 OBL655178:OBX655178 OLH655178:OLT655178 OVD655178:OVP655178 PEZ655178:PFL655178 POV655178:PPH655178 PYR655178:PZD655178 QIN655178:QIZ655178 QSJ655178:QSV655178 RCF655178:RCR655178 RMB655178:RMN655178 RVX655178:RWJ655178 SFT655178:SGF655178 SPP655178:SQB655178 SZL655178:SZX655178 TJH655178:TJT655178 TTD655178:TTP655178 UCZ655178:UDL655178 UMV655178:UNH655178 UWR655178:UXD655178 VGN655178:VGZ655178 VQJ655178:VQV655178 WAF655178:WAR655178 WKB655178:WKN655178 WTX655178:WUJ655178 J851786 HL720714:HX720714 RH720714:RT720714 ABD720714:ABP720714 AKZ720714:ALL720714 AUV720714:AVH720714 BER720714:BFD720714 BON720714:BOZ720714 BYJ720714:BYV720714 CIF720714:CIR720714 CSB720714:CSN720714 DBX720714:DCJ720714 DLT720714:DMF720714 DVP720714:DWB720714 EFL720714:EFX720714 EPH720714:EPT720714 EZD720714:EZP720714 FIZ720714:FJL720714 FSV720714:FTH720714 GCR720714:GDD720714 GMN720714:GMZ720714 GWJ720714:GWV720714 HGF720714:HGR720714 HQB720714:HQN720714 HZX720714:IAJ720714 IJT720714:IKF720714 ITP720714:IUB720714 JDL720714:JDX720714 JNH720714:JNT720714 JXD720714:JXP720714 KGZ720714:KHL720714 KQV720714:KRH720714 LAR720714:LBD720714 LKN720714:LKZ720714 LUJ720714:LUV720714 MEF720714:MER720714 MOB720714:MON720714 MXX720714:MYJ720714 NHT720714:NIF720714 NRP720714:NSB720714 OBL720714:OBX720714 OLH720714:OLT720714 OVD720714:OVP720714 PEZ720714:PFL720714 POV720714:PPH720714 PYR720714:PZD720714 QIN720714:QIZ720714 QSJ720714:QSV720714 RCF720714:RCR720714 RMB720714:RMN720714 RVX720714:RWJ720714 SFT720714:SGF720714 SPP720714:SQB720714 SZL720714:SZX720714 TJH720714:TJT720714 TTD720714:TTP720714 UCZ720714:UDL720714 UMV720714:UNH720714 UWR720714:UXD720714 VGN720714:VGZ720714 VQJ720714:VQV720714 WAF720714:WAR720714 WKB720714:WKN720714 WTX720714:WUJ720714 J917322 HL786250:HX786250 RH786250:RT786250 ABD786250:ABP786250 AKZ786250:ALL786250 AUV786250:AVH786250 BER786250:BFD786250 BON786250:BOZ786250 BYJ786250:BYV786250 CIF786250:CIR786250 CSB786250:CSN786250 DBX786250:DCJ786250 DLT786250:DMF786250 DVP786250:DWB786250 EFL786250:EFX786250 EPH786250:EPT786250 EZD786250:EZP786250 FIZ786250:FJL786250 FSV786250:FTH786250 GCR786250:GDD786250 GMN786250:GMZ786250 GWJ786250:GWV786250 HGF786250:HGR786250 HQB786250:HQN786250 HZX786250:IAJ786250 IJT786250:IKF786250 ITP786250:IUB786250 JDL786250:JDX786250 JNH786250:JNT786250 JXD786250:JXP786250 KGZ786250:KHL786250 KQV786250:KRH786250 LAR786250:LBD786250 LKN786250:LKZ786250 LUJ786250:LUV786250 MEF786250:MER786250 MOB786250:MON786250 MXX786250:MYJ786250 NHT786250:NIF786250 NRP786250:NSB786250 OBL786250:OBX786250 OLH786250:OLT786250 OVD786250:OVP786250 PEZ786250:PFL786250 POV786250:PPH786250 PYR786250:PZD786250 QIN786250:QIZ786250 QSJ786250:QSV786250 RCF786250:RCR786250 RMB786250:RMN786250 RVX786250:RWJ786250 SFT786250:SGF786250 SPP786250:SQB786250 SZL786250:SZX786250 TJH786250:TJT786250 TTD786250:TTP786250 UCZ786250:UDL786250 UMV786250:UNH786250 UWR786250:UXD786250 VGN786250:VGZ786250 VQJ786250:VQV786250 WAF786250:WAR786250 WKB786250:WKN786250 WTX786250:WUJ786250 J982858 HL851786:HX851786 RH851786:RT851786 ABD851786:ABP851786 AKZ851786:ALL851786 AUV851786:AVH851786 BER851786:BFD851786 BON851786:BOZ851786 BYJ851786:BYV851786 CIF851786:CIR851786 CSB851786:CSN851786 DBX851786:DCJ851786 DLT851786:DMF851786 DVP851786:DWB851786 EFL851786:EFX851786 EPH851786:EPT851786 EZD851786:EZP851786 FIZ851786:FJL851786 FSV851786:FTH851786 GCR851786:GDD851786 GMN851786:GMZ851786 GWJ851786:GWV851786 HGF851786:HGR851786 HQB851786:HQN851786 HZX851786:IAJ851786 IJT851786:IKF851786 ITP851786:IUB851786 JDL851786:JDX851786 JNH851786:JNT851786 JXD851786:JXP851786 KGZ851786:KHL851786 KQV851786:KRH851786 LAR851786:LBD851786 LKN851786:LKZ851786 LUJ851786:LUV851786 MEF851786:MER851786 MOB851786:MON851786 MXX851786:MYJ851786 NHT851786:NIF851786 NRP851786:NSB851786 OBL851786:OBX851786 OLH851786:OLT851786 OVD851786:OVP851786 PEZ851786:PFL851786 POV851786:PPH851786 PYR851786:PZD851786 QIN851786:QIZ851786 QSJ851786:QSV851786 RCF851786:RCR851786 RMB851786:RMN851786 RVX851786:RWJ851786 SFT851786:SGF851786 SPP851786:SQB851786 SZL851786:SZX851786 TJH851786:TJT851786 TTD851786:TTP851786 UCZ851786:UDL851786 UMV851786:UNH851786 UWR851786:UXD851786 VGN851786:VGZ851786 VQJ851786:VQV851786 WAF851786:WAR851786 WKB851786:WKN851786 WTX851786:WUJ851786 J524126 HL917322:HX917322 RH917322:RT917322 ABD917322:ABP917322 AKZ917322:ALL917322 AUV917322:AVH917322 BER917322:BFD917322 BON917322:BOZ917322 BYJ917322:BYV917322 CIF917322:CIR917322 CSB917322:CSN917322 DBX917322:DCJ917322 DLT917322:DMF917322 DVP917322:DWB917322 EFL917322:EFX917322 EPH917322:EPT917322 EZD917322:EZP917322 FIZ917322:FJL917322 FSV917322:FTH917322 GCR917322:GDD917322 GMN917322:GMZ917322 GWJ917322:GWV917322 HGF917322:HGR917322 HQB917322:HQN917322 HZX917322:IAJ917322 IJT917322:IKF917322 ITP917322:IUB917322 JDL917322:JDX917322 JNH917322:JNT917322 JXD917322:JXP917322 KGZ917322:KHL917322 KQV917322:KRH917322 LAR917322:LBD917322 LKN917322:LKZ917322 LUJ917322:LUV917322 MEF917322:MER917322 MOB917322:MON917322 MXX917322:MYJ917322 NHT917322:NIF917322 NRP917322:NSB917322 OBL917322:OBX917322 OLH917322:OLT917322 OVD917322:OVP917322 PEZ917322:PFL917322 POV917322:PPH917322 PYR917322:PZD917322 QIN917322:QIZ917322 QSJ917322:QSV917322 RCF917322:RCR917322 RMB917322:RMN917322 RVX917322:RWJ917322 SFT917322:SGF917322 SPP917322:SQB917322 SZL917322:SZX917322 TJH917322:TJT917322 TTD917322:TTP917322 UCZ917322:UDL917322 UMV917322:UNH917322 UWR917322:UXD917322 VGN917322:VGZ917322 VQJ917322:VQV917322 WAF917322:WAR917322 WKB917322:WKN917322 WTX917322:WUJ917322 J589662 HL982858:HX982858 RH982858:RT982858 ABD982858:ABP982858 AKZ982858:ALL982858 AUV982858:AVH982858 BER982858:BFD982858 BON982858:BOZ982858 BYJ982858:BYV982858 CIF982858:CIR982858 CSB982858:CSN982858 DBX982858:DCJ982858 DLT982858:DMF982858 DVP982858:DWB982858 EFL982858:EFX982858 EPH982858:EPT982858 EZD982858:EZP982858 FIZ982858:FJL982858 FSV982858:FTH982858 GCR982858:GDD982858 GMN982858:GMZ982858 GWJ982858:GWV982858 HGF982858:HGR982858 HQB982858:HQN982858 HZX982858:IAJ982858 IJT982858:IKF982858 ITP982858:IUB982858 JDL982858:JDX982858 JNH982858:JNT982858 JXD982858:JXP982858 KGZ982858:KHL982858 KQV982858:KRH982858 LAR982858:LBD982858 LKN982858:LKZ982858 LUJ982858:LUV982858 MEF982858:MER982858 MOB982858:MON982858 MXX982858:MYJ982858 NHT982858:NIF982858 NRP982858:NSB982858 OBL982858:OBX982858 OLH982858:OLT982858 OVD982858:OVP982858 PEZ982858:PFL982858 POV982858:PPH982858 PYR982858:PZD982858 QIN982858:QIZ982858 QSJ982858:QSV982858 RCF982858:RCR982858 RMB982858:RMN982858 RVX982858:RWJ982858 SFT982858:SGF982858 SPP982858:SQB982858 SZL982858:SZX982858 TJH982858:TJT982858 TTD982858:TTP982858 UCZ982858:UDL982858 UMV982858:UNH982858 UWR982858:UXD982858 VGN982858:VGZ982858 VQJ982858:VQV982858 WAF982858:WAR982858 WKB982858:WKN982858 WTX982858:WUJ982858 J655198 HL524126:HO524126 RH524126:RK524126 ABD524126:ABG524126 AKZ524126:ALC524126 AUV524126:AUY524126 BER524126:BEU524126 BON524126:BOQ524126 BYJ524126:BYM524126 CIF524126:CII524126 CSB524126:CSE524126 DBX524126:DCA524126 DLT524126:DLW524126 DVP524126:DVS524126 EFL524126:EFO524126 EPH524126:EPK524126 EZD524126:EZG524126 FIZ524126:FJC524126 FSV524126:FSY524126 GCR524126:GCU524126 GMN524126:GMQ524126 GWJ524126:GWM524126 HGF524126:HGI524126 HQB524126:HQE524126 HZX524126:IAA524126 IJT524126:IJW524126 ITP524126:ITS524126 JDL524126:JDO524126 JNH524126:JNK524126 JXD524126:JXG524126 KGZ524126:KHC524126 KQV524126:KQY524126 LAR524126:LAU524126 LKN524126:LKQ524126 LUJ524126:LUM524126 MEF524126:MEI524126 MOB524126:MOE524126 MXX524126:MYA524126 NHT524126:NHW524126 NRP524126:NRS524126 OBL524126:OBO524126 OLH524126:OLK524126 OVD524126:OVG524126 PEZ524126:PFC524126 POV524126:POY524126 PYR524126:PYU524126 QIN524126:QIQ524126 QSJ524126:QSM524126 RCF524126:RCI524126 RMB524126:RME524126 RVX524126:RWA524126 SFT524126:SFW524126 SPP524126:SPS524126 SZL524126:SZO524126 TJH524126:TJK524126 TTD524126:TTG524126 UCZ524126:UDC524126 UMV524126:UMY524126 UWR524126:UWU524126 VGN524126:VGQ524126 VQJ524126:VQM524126 WAF524126:WAI524126 WKB524126:WKE524126 WTX524126:WUA524126 HX65362 RT65362 ABP65362 ALL65362 AVH65362 BFD65362 BOZ65362 BYV65362 CIR65362 CSN65362 DCJ65362 DMF65362 DWB65362 EFX65362 EPT65362 EZP65362 FJL65362 FTH65362 GDD65362 GMZ65362 GWV65362 HGR65362 HQN65362 IAJ65362 IKF65362 IUB65362 JDX65362 JNT65362 JXP65362 KHL65362 KRH65362 LBD65362 LKZ65362 LUV65362 MER65362 MON65362 MYJ65362 NIF65362 NSB65362 OBX65362 OLT65362 OVP65362 PFL65362 PPH65362 PZD65362 QIZ65362 QSV65362 RCR65362 RMN65362 RWJ65362 SGF65362 SQB65362 SZX65362 TJT65362 TTP65362 UDL65362 UNH65362 UXD65362 VGZ65362 VQV65362 WAR65362 WKN65362 WUJ65362 HX130898 RT130898 ABP130898 ALL130898 AVH130898 BFD130898 BOZ130898 BYV130898 CIR130898 CSN130898 DCJ130898 DMF130898 DWB130898 EFX130898 EPT130898 EZP130898 FJL130898 FTH130898 GDD130898 GMZ130898 GWV130898 HGR130898 HQN130898 IAJ130898 IKF130898 IUB130898 JDX130898 JNT130898 JXP130898 KHL130898 KRH130898 LBD130898 LKZ130898 LUV130898 MER130898 MON130898 MYJ130898 NIF130898 NSB130898 OBX130898 OLT130898 OVP130898 PFL130898 PPH130898 PZD130898 QIZ130898 QSV130898 RCR130898 RMN130898 RWJ130898 SGF130898 SQB130898 SZX130898 TJT130898 TTP130898 UDL130898 UNH130898 UXD130898 VGZ130898 VQV130898 WAR130898 WKN130898 WUJ130898 HX196434 RT196434 ABP196434 ALL196434 AVH196434 BFD196434 BOZ196434 BYV196434 CIR196434 CSN196434 DCJ196434 DMF196434 DWB196434 EFX196434 EPT196434 EZP196434 FJL196434 FTH196434 GDD196434 GMZ196434 GWV196434 HGR196434 HQN196434 IAJ196434 IKF196434 IUB196434 JDX196434 JNT196434 JXP196434 KHL196434 KRH196434 LBD196434 LKZ196434 LUV196434 MER196434 MON196434 MYJ196434 NIF196434 NSB196434 OBX196434 OLT196434 OVP196434 PFL196434 PPH196434 PZD196434 QIZ196434 QSV196434 RCR196434 RMN196434 RWJ196434 SGF196434 SQB196434 SZX196434 TJT196434 TTP196434 UDL196434 UNH196434 UXD196434 VGZ196434 VQV196434 WAR196434 WKN196434 WUJ196434 HX261970 RT261970 ABP261970 ALL261970 AVH261970 BFD261970 BOZ261970 BYV261970 CIR261970 CSN261970 DCJ261970 DMF261970 DWB261970 EFX261970 EPT261970 EZP261970 FJL261970 FTH261970 GDD261970 GMZ261970 GWV261970 HGR261970 HQN261970 IAJ261970 IKF261970 IUB261970 JDX261970 JNT261970 JXP261970 KHL261970 KRH261970 LBD261970 LKZ261970 LUV261970 MER261970 MON261970 MYJ261970 NIF261970 NSB261970 OBX261970 OLT261970 OVP261970 PFL261970 PPH261970 PZD261970 QIZ261970 QSV261970 RCR261970 RMN261970 RWJ261970 SGF261970 SQB261970 SZX261970 TJT261970 TTP261970 UDL261970 UNH261970 UXD261970 VGZ261970 VQV261970 WAR261970 WKN261970 WUJ261970 HX327506 RT327506 ABP327506 ALL327506 AVH327506 BFD327506 BOZ327506 BYV327506 CIR327506 CSN327506 DCJ327506 DMF327506 DWB327506 EFX327506 EPT327506 EZP327506 FJL327506 FTH327506 GDD327506 GMZ327506 GWV327506 HGR327506 HQN327506 IAJ327506 IKF327506 IUB327506 JDX327506 JNT327506 JXP327506 KHL327506 KRH327506 LBD327506 LKZ327506 LUV327506 MER327506 MON327506 MYJ327506 NIF327506 NSB327506 OBX327506 OLT327506 OVP327506 PFL327506 PPH327506 PZD327506 QIZ327506 QSV327506 RCR327506 RMN327506 RWJ327506 SGF327506 SQB327506 SZX327506 TJT327506 TTP327506 UDL327506 UNH327506 UXD327506 VGZ327506 VQV327506 WAR327506 WKN327506 WUJ327506 HX393042 RT393042 ABP393042 ALL393042 AVH393042 BFD393042 BOZ393042 BYV393042 CIR393042 CSN393042 DCJ393042 DMF393042 DWB393042 EFX393042 EPT393042 EZP393042 FJL393042 FTH393042 GDD393042 GMZ393042 GWV393042 HGR393042 HQN393042 IAJ393042 IKF393042 IUB393042 JDX393042 JNT393042 JXP393042 KHL393042 KRH393042 LBD393042 LKZ393042 LUV393042 MER393042 MON393042 MYJ393042 NIF393042 NSB393042 OBX393042 OLT393042 OVP393042 PFL393042 PPH393042 PZD393042 QIZ393042 QSV393042 RCR393042 RMN393042 RWJ393042 SGF393042 SQB393042 SZX393042 TJT393042 TTP393042 UDL393042 UNH393042 UXD393042 VGZ393042 VQV393042 WAR393042 WKN393042 WUJ393042 HX458578 RT458578 ABP458578 ALL458578 AVH458578 BFD458578 BOZ458578 BYV458578 CIR458578 CSN458578 DCJ458578 DMF458578 DWB458578 EFX458578 EPT458578 EZP458578 FJL458578 FTH458578 GDD458578 GMZ458578 GWV458578 HGR458578 HQN458578 IAJ458578 IKF458578 IUB458578 JDX458578 JNT458578 JXP458578 KHL458578 KRH458578 LBD458578 LKZ458578 LUV458578 MER458578 MON458578 MYJ458578 NIF458578 NSB458578 OBX458578 OLT458578 OVP458578 PFL458578 PPH458578 PZD458578 QIZ458578 QSV458578 RCR458578 RMN458578 RWJ458578 SGF458578 SQB458578 SZX458578 TJT458578 TTP458578 UDL458578 UNH458578 UXD458578 VGZ458578 VQV458578 WAR458578 WKN458578 WUJ458578 HX524114 RT524114 ABP524114 ALL524114 AVH524114 BFD524114 BOZ524114 BYV524114 CIR524114 CSN524114 DCJ524114 DMF524114 DWB524114 EFX524114 EPT524114 EZP524114 FJL524114 FTH524114 GDD524114 GMZ524114 GWV524114 HGR524114 HQN524114 IAJ524114 IKF524114 IUB524114 JDX524114 JNT524114 JXP524114 KHL524114 KRH524114 LBD524114 LKZ524114 LUV524114 MER524114 MON524114 MYJ524114 NIF524114 NSB524114 OBX524114 OLT524114 OVP524114 PFL524114 PPH524114 PZD524114 QIZ524114 QSV524114 RCR524114 RMN524114 RWJ524114 SGF524114 SQB524114 SZX524114 TJT524114 TTP524114 UDL524114 UNH524114 UXD524114 VGZ524114 VQV524114 WAR524114 WKN524114 WUJ524114 HX589650 RT589650 ABP589650 ALL589650 AVH589650 BFD589650 BOZ589650 BYV589650 CIR589650 CSN589650 DCJ589650 DMF589650 DWB589650 EFX589650 EPT589650 EZP589650 FJL589650 FTH589650 GDD589650 GMZ589650 GWV589650 HGR589650 HQN589650 IAJ589650 IKF589650 IUB589650 JDX589650 JNT589650 JXP589650 KHL589650 KRH589650 LBD589650 LKZ589650 LUV589650 MER589650 MON589650 MYJ589650 NIF589650 NSB589650 OBX589650 OLT589650 OVP589650 PFL589650 PPH589650 PZD589650 QIZ589650 QSV589650 RCR589650 RMN589650 RWJ589650 SGF589650 SQB589650 SZX589650 TJT589650 TTP589650 UDL589650 UNH589650 UXD589650 VGZ589650 VQV589650 WAR589650 WKN589650 WUJ589650 HX655186 RT655186 ABP655186 ALL655186 AVH655186 BFD655186 BOZ655186 BYV655186 CIR655186 CSN655186 DCJ655186 DMF655186 DWB655186 EFX655186 EPT655186 EZP655186 FJL655186 FTH655186 GDD655186 GMZ655186 GWV655186 HGR655186 HQN655186 IAJ655186 IKF655186 IUB655186 JDX655186 JNT655186 JXP655186 KHL655186 KRH655186 LBD655186 LKZ655186 LUV655186 MER655186 MON655186 MYJ655186 NIF655186 NSB655186 OBX655186 OLT655186 OVP655186 PFL655186 PPH655186 PZD655186 QIZ655186 QSV655186 RCR655186 RMN655186 RWJ655186 SGF655186 SQB655186 SZX655186 TJT655186 TTP655186 UDL655186 UNH655186 UXD655186 VGZ655186 VQV655186 WAR655186 WKN655186 WUJ655186 HX720722 RT720722 ABP720722 ALL720722 AVH720722 BFD720722 BOZ720722 BYV720722 CIR720722 CSN720722 DCJ720722 DMF720722 DWB720722 EFX720722 EPT720722 EZP720722 FJL720722 FTH720722 GDD720722 GMZ720722 GWV720722 HGR720722 HQN720722 IAJ720722 IKF720722 IUB720722 JDX720722 JNT720722 JXP720722 KHL720722 KRH720722 LBD720722 LKZ720722 LUV720722 MER720722 MON720722 MYJ720722 NIF720722 NSB720722 OBX720722 OLT720722 OVP720722 PFL720722 PPH720722 PZD720722 QIZ720722 QSV720722 RCR720722 RMN720722 RWJ720722 SGF720722 SQB720722 SZX720722 TJT720722 TTP720722 UDL720722 UNH720722 UXD720722 VGZ720722 VQV720722 WAR720722 WKN720722 WUJ720722 HX786258 RT786258 ABP786258 ALL786258 AVH786258 BFD786258 BOZ786258 BYV786258 CIR786258 CSN786258 DCJ786258 DMF786258 DWB786258 EFX786258 EPT786258 EZP786258 FJL786258 FTH786258 GDD786258 GMZ786258 GWV786258 HGR786258 HQN786258 IAJ786258 IKF786258 IUB786258 JDX786258 JNT786258 JXP786258 KHL786258 KRH786258 LBD786258 LKZ786258 LUV786258 MER786258 MON786258 MYJ786258 NIF786258 NSB786258 OBX786258 OLT786258 OVP786258 PFL786258 PPH786258 PZD786258 QIZ786258 QSV786258 RCR786258 RMN786258 RWJ786258 SGF786258 SQB786258 SZX786258 TJT786258 TTP786258 UDL786258 UNH786258 UXD786258 VGZ786258 VQV786258 WAR786258 WKN786258 WUJ786258 HX851794 RT851794 ABP851794 ALL851794 AVH851794 BFD851794 BOZ851794 BYV851794 CIR851794 CSN851794 DCJ851794 DMF851794 DWB851794 EFX851794 EPT851794 EZP851794 FJL851794 FTH851794 GDD851794 GMZ851794 GWV851794 HGR851794 HQN851794 IAJ851794 IKF851794 IUB851794 JDX851794 JNT851794 JXP851794 KHL851794 KRH851794 LBD851794 LKZ851794 LUV851794 MER851794 MON851794 MYJ851794 NIF851794 NSB851794 OBX851794 OLT851794 OVP851794 PFL851794 PPH851794 PZD851794 QIZ851794 QSV851794 RCR851794 RMN851794 RWJ851794 SGF851794 SQB851794 SZX851794 TJT851794 TTP851794 UDL851794 UNH851794 UXD851794 VGZ851794 VQV851794 WAR851794 WKN851794 WUJ851794 HX917330 RT917330 ABP917330 ALL917330 AVH917330 BFD917330 BOZ917330 BYV917330 CIR917330 CSN917330 DCJ917330 DMF917330 DWB917330 EFX917330 EPT917330 EZP917330 FJL917330 FTH917330 GDD917330 GMZ917330 GWV917330 HGR917330 HQN917330 IAJ917330 IKF917330 IUB917330 JDX917330 JNT917330 JXP917330 KHL917330 KRH917330 LBD917330 LKZ917330 LUV917330 MER917330 MON917330 MYJ917330 NIF917330 NSB917330 OBX917330 OLT917330 OVP917330 PFL917330 PPH917330 PZD917330 QIZ917330 QSV917330 RCR917330 RMN917330 RWJ917330 SGF917330 SQB917330 SZX917330 TJT917330 TTP917330 UDL917330 UNH917330 UXD917330 VGZ917330 VQV917330 WAR917330 WKN917330 WUJ917330 HX982866 RT982866 ABP982866 ALL982866 AVH982866 BFD982866 BOZ982866 BYV982866 CIR982866 CSN982866 DCJ982866 DMF982866 DWB982866 EFX982866 EPT982866 EZP982866 FJL982866 FTH982866 GDD982866 GMZ982866 GWV982866 HGR982866 HQN982866 IAJ982866 IKF982866 IUB982866 JDX982866 JNT982866 JXP982866 KHL982866 KRH982866 LBD982866 LKZ982866 LUV982866 MER982866 MON982866 MYJ982866 NIF982866 NSB982866 OBX982866 OLT982866 OVP982866 PFL982866 PPH982866 PZD982866 QIZ982866 QSV982866 RCR982866 RMN982866 RWJ982866 SGF982866 SQB982866 SZX982866 TJT982866 TTP982866 UDL982866 UNH982866 UXD982866 VGZ982866 VQV982866 WAR982866 WKN982866 WUJ982866 J720734 HL589662:HO589662 RH589662:RK589662 ABD589662:ABG589662 AKZ589662:ALC589662 AUV589662:AUY589662 BER589662:BEU589662 BON589662:BOQ589662 BYJ589662:BYM589662 CIF589662:CII589662 CSB589662:CSE589662 DBX589662:DCA589662 DLT589662:DLW589662 DVP589662:DVS589662 EFL589662:EFO589662 EPH589662:EPK589662 EZD589662:EZG589662 FIZ589662:FJC589662 FSV589662:FSY589662 GCR589662:GCU589662 GMN589662:GMQ589662 GWJ589662:GWM589662 HGF589662:HGI589662 HQB589662:HQE589662 HZX589662:IAA589662 IJT589662:IJW589662 ITP589662:ITS589662 JDL589662:JDO589662 JNH589662:JNK589662 JXD589662:JXG589662 KGZ589662:KHC589662 KQV589662:KQY589662 LAR589662:LAU589662 LKN589662:LKQ589662 LUJ589662:LUM589662 MEF589662:MEI589662 MOB589662:MOE589662 MXX589662:MYA589662 NHT589662:NHW589662 NRP589662:NRS589662 OBL589662:OBO589662 OLH589662:OLK589662 OVD589662:OVG589662 PEZ589662:PFC589662 POV589662:POY589662 PYR589662:PYU589662 QIN589662:QIQ589662 QSJ589662:QSM589662 RCF589662:RCI589662 RMB589662:RME589662 RVX589662:RWA589662 SFT589662:SFW589662 SPP589662:SPS589662 SZL589662:SZO589662 TJH589662:TJK589662 TTD589662:TTG589662 UCZ589662:UDC589662 UMV589662:UMY589662 UWR589662:UWU589662 VGN589662:VGQ589662 VQJ589662:VQM589662 WAF589662:WAI589662 WKB589662:WKE589662 WTX589662:WUA589662 HX65380 RT65380 ABP65380 ALL65380 AVH65380 BFD65380 BOZ65380 BYV65380 CIR65380 CSN65380 DCJ65380 DMF65380 DWB65380 EFX65380 EPT65380 EZP65380 FJL65380 FTH65380 GDD65380 GMZ65380 GWV65380 HGR65380 HQN65380 IAJ65380 IKF65380 IUB65380 JDX65380 JNT65380 JXP65380 KHL65380 KRH65380 LBD65380 LKZ65380 LUV65380 MER65380 MON65380 MYJ65380 NIF65380 NSB65380 OBX65380 OLT65380 OVP65380 PFL65380 PPH65380 PZD65380 QIZ65380 QSV65380 RCR65380 RMN65380 RWJ65380 SGF65380 SQB65380 SZX65380 TJT65380 TTP65380 UDL65380 UNH65380 UXD65380 VGZ65380 VQV65380 WAR65380 WKN65380 WUJ65380 HX130916 RT130916 ABP130916 ALL130916 AVH130916 BFD130916 BOZ130916 BYV130916 CIR130916 CSN130916 DCJ130916 DMF130916 DWB130916 EFX130916 EPT130916 EZP130916 FJL130916 FTH130916 GDD130916 GMZ130916 GWV130916 HGR130916 HQN130916 IAJ130916 IKF130916 IUB130916 JDX130916 JNT130916 JXP130916 KHL130916 KRH130916 LBD130916 LKZ130916 LUV130916 MER130916 MON130916 MYJ130916 NIF130916 NSB130916 OBX130916 OLT130916 OVP130916 PFL130916 PPH130916 PZD130916 QIZ130916 QSV130916 RCR130916 RMN130916 RWJ130916 SGF130916 SQB130916 SZX130916 TJT130916 TTP130916 UDL130916 UNH130916 UXD130916 VGZ130916 VQV130916 WAR130916 WKN130916 WUJ130916 HX196452 RT196452 ABP196452 ALL196452 AVH196452 BFD196452 BOZ196452 BYV196452 CIR196452 CSN196452 DCJ196452 DMF196452 DWB196452 EFX196452 EPT196452 EZP196452 FJL196452 FTH196452 GDD196452 GMZ196452 GWV196452 HGR196452 HQN196452 IAJ196452 IKF196452 IUB196452 JDX196452 JNT196452 JXP196452 KHL196452 KRH196452 LBD196452 LKZ196452 LUV196452 MER196452 MON196452 MYJ196452 NIF196452 NSB196452 OBX196452 OLT196452 OVP196452 PFL196452 PPH196452 PZD196452 QIZ196452 QSV196452 RCR196452 RMN196452 RWJ196452 SGF196452 SQB196452 SZX196452 TJT196452 TTP196452 UDL196452 UNH196452 UXD196452 VGZ196452 VQV196452 WAR196452 WKN196452 WUJ196452 HX261988 RT261988 ABP261988 ALL261988 AVH261988 BFD261988 BOZ261988 BYV261988 CIR261988 CSN261988 DCJ261988 DMF261988 DWB261988 EFX261988 EPT261988 EZP261988 FJL261988 FTH261988 GDD261988 GMZ261988 GWV261988 HGR261988 HQN261988 IAJ261988 IKF261988 IUB261988 JDX261988 JNT261988 JXP261988 KHL261988 KRH261988 LBD261988 LKZ261988 LUV261988 MER261988 MON261988 MYJ261988 NIF261988 NSB261988 OBX261988 OLT261988 OVP261988 PFL261988 PPH261988 PZD261988 QIZ261988 QSV261988 RCR261988 RMN261988 RWJ261988 SGF261988 SQB261988 SZX261988 TJT261988 TTP261988 UDL261988 UNH261988 UXD261988 VGZ261988 VQV261988 WAR261988 WKN261988 WUJ261988 HX327524 RT327524 ABP327524 ALL327524 AVH327524 BFD327524 BOZ327524 BYV327524 CIR327524 CSN327524 DCJ327524 DMF327524 DWB327524 EFX327524 EPT327524 EZP327524 FJL327524 FTH327524 GDD327524 GMZ327524 GWV327524 HGR327524 HQN327524 IAJ327524 IKF327524 IUB327524 JDX327524 JNT327524 JXP327524 KHL327524 KRH327524 LBD327524 LKZ327524 LUV327524 MER327524 MON327524 MYJ327524 NIF327524 NSB327524 OBX327524 OLT327524 OVP327524 PFL327524 PPH327524 PZD327524 QIZ327524 QSV327524 RCR327524 RMN327524 RWJ327524 SGF327524 SQB327524 SZX327524 TJT327524 TTP327524 UDL327524 UNH327524 UXD327524 VGZ327524 VQV327524 WAR327524 WKN327524 WUJ327524 HX393060 RT393060 ABP393060 ALL393060 AVH393060 BFD393060 BOZ393060 BYV393060 CIR393060 CSN393060 DCJ393060 DMF393060 DWB393060 EFX393060 EPT393060 EZP393060 FJL393060 FTH393060 GDD393060 GMZ393060 GWV393060 HGR393060 HQN393060 IAJ393060 IKF393060 IUB393060 JDX393060 JNT393060 JXP393060 KHL393060 KRH393060 LBD393060 LKZ393060 LUV393060 MER393060 MON393060 MYJ393060 NIF393060 NSB393060 OBX393060 OLT393060 OVP393060 PFL393060 PPH393060 PZD393060 QIZ393060 QSV393060 RCR393060 RMN393060 RWJ393060 SGF393060 SQB393060 SZX393060 TJT393060 TTP393060 UDL393060 UNH393060 UXD393060 VGZ393060 VQV393060 WAR393060 WKN393060 WUJ393060 HX458596 RT458596 ABP458596 ALL458596 AVH458596 BFD458596 BOZ458596 BYV458596 CIR458596 CSN458596 DCJ458596 DMF458596 DWB458596 EFX458596 EPT458596 EZP458596 FJL458596 FTH458596 GDD458596 GMZ458596 GWV458596 HGR458596 HQN458596 IAJ458596 IKF458596 IUB458596 JDX458596 JNT458596 JXP458596 KHL458596 KRH458596 LBD458596 LKZ458596 LUV458596 MER458596 MON458596 MYJ458596 NIF458596 NSB458596 OBX458596 OLT458596 OVP458596 PFL458596 PPH458596 PZD458596 QIZ458596 QSV458596 RCR458596 RMN458596 RWJ458596 SGF458596 SQB458596 SZX458596 TJT458596 TTP458596 UDL458596 UNH458596 UXD458596 VGZ458596 VQV458596 WAR458596 WKN458596 WUJ458596 HX524132 RT524132 ABP524132 ALL524132 AVH524132 BFD524132 BOZ524132 BYV524132 CIR524132 CSN524132 DCJ524132 DMF524132 DWB524132 EFX524132 EPT524132 EZP524132 FJL524132 FTH524132 GDD524132 GMZ524132 GWV524132 HGR524132 HQN524132 IAJ524132 IKF524132 IUB524132 JDX524132 JNT524132 JXP524132 KHL524132 KRH524132 LBD524132 LKZ524132 LUV524132 MER524132 MON524132 MYJ524132 NIF524132 NSB524132 OBX524132 OLT524132 OVP524132 PFL524132 PPH524132 PZD524132 QIZ524132 QSV524132 RCR524132 RMN524132 RWJ524132 SGF524132 SQB524132 SZX524132 TJT524132 TTP524132 UDL524132 UNH524132 UXD524132 VGZ524132 VQV524132 WAR524132 WKN524132 WUJ524132 HX589668 RT589668 ABP589668 ALL589668 AVH589668 BFD589668 BOZ589668 BYV589668 CIR589668 CSN589668 DCJ589668 DMF589668 DWB589668 EFX589668 EPT589668 EZP589668 FJL589668 FTH589668 GDD589668 GMZ589668 GWV589668 HGR589668 HQN589668 IAJ589668 IKF589668 IUB589668 JDX589668 JNT589668 JXP589668 KHL589668 KRH589668 LBD589668 LKZ589668 LUV589668 MER589668 MON589668 MYJ589668 NIF589668 NSB589668 OBX589668 OLT589668 OVP589668 PFL589668 PPH589668 PZD589668 QIZ589668 QSV589668 RCR589668 RMN589668 RWJ589668 SGF589668 SQB589668 SZX589668 TJT589668 TTP589668 UDL589668 UNH589668 UXD589668 VGZ589668 VQV589668 WAR589668 WKN589668 WUJ589668 HX655204 RT655204 ABP655204 ALL655204 AVH655204 BFD655204 BOZ655204 BYV655204 CIR655204 CSN655204 DCJ655204 DMF655204 DWB655204 EFX655204 EPT655204 EZP655204 FJL655204 FTH655204 GDD655204 GMZ655204 GWV655204 HGR655204 HQN655204 IAJ655204 IKF655204 IUB655204 JDX655204 JNT655204 JXP655204 KHL655204 KRH655204 LBD655204 LKZ655204 LUV655204 MER655204 MON655204 MYJ655204 NIF655204 NSB655204 OBX655204 OLT655204 OVP655204 PFL655204 PPH655204 PZD655204 QIZ655204 QSV655204 RCR655204 RMN655204 RWJ655204 SGF655204 SQB655204 SZX655204 TJT655204 TTP655204 UDL655204 UNH655204 UXD655204 VGZ655204 VQV655204 WAR655204 WKN655204 WUJ655204 HX720740 RT720740 ABP720740 ALL720740 AVH720740 BFD720740 BOZ720740 BYV720740 CIR720740 CSN720740 DCJ720740 DMF720740 DWB720740 EFX720740 EPT720740 EZP720740 FJL720740 FTH720740 GDD720740 GMZ720740 GWV720740 HGR720740 HQN720740 IAJ720740 IKF720740 IUB720740 JDX720740 JNT720740 JXP720740 KHL720740 KRH720740 LBD720740 LKZ720740 LUV720740 MER720740 MON720740 MYJ720740 NIF720740 NSB720740 OBX720740 OLT720740 OVP720740 PFL720740 PPH720740 PZD720740 QIZ720740 QSV720740 RCR720740 RMN720740 RWJ720740 SGF720740 SQB720740 SZX720740 TJT720740 TTP720740 UDL720740 UNH720740 UXD720740 VGZ720740 VQV720740 WAR720740 WKN720740 WUJ720740 HX786276 RT786276 ABP786276 ALL786276 AVH786276 BFD786276 BOZ786276 BYV786276 CIR786276 CSN786276 DCJ786276 DMF786276 DWB786276 EFX786276 EPT786276 EZP786276 FJL786276 FTH786276 GDD786276 GMZ786276 GWV786276 HGR786276 HQN786276 IAJ786276 IKF786276 IUB786276 JDX786276 JNT786276 JXP786276 KHL786276 KRH786276 LBD786276 LKZ786276 LUV786276 MER786276 MON786276 MYJ786276 NIF786276 NSB786276 OBX786276 OLT786276 OVP786276 PFL786276 PPH786276 PZD786276 QIZ786276 QSV786276 RCR786276 RMN786276 RWJ786276 SGF786276 SQB786276 SZX786276 TJT786276 TTP786276 UDL786276 UNH786276 UXD786276 VGZ786276 VQV786276 WAR786276 WKN786276 WUJ786276 HX851812 RT851812 ABP851812 ALL851812 AVH851812 BFD851812 BOZ851812 BYV851812 CIR851812 CSN851812 DCJ851812 DMF851812 DWB851812 EFX851812 EPT851812 EZP851812 FJL851812 FTH851812 GDD851812 GMZ851812 GWV851812 HGR851812 HQN851812 IAJ851812 IKF851812 IUB851812 JDX851812 JNT851812 JXP851812 KHL851812 KRH851812 LBD851812 LKZ851812 LUV851812 MER851812 MON851812 MYJ851812 NIF851812 NSB851812 OBX851812 OLT851812 OVP851812 PFL851812 PPH851812 PZD851812 QIZ851812 QSV851812 RCR851812 RMN851812 RWJ851812 SGF851812 SQB851812 SZX851812 TJT851812 TTP851812 UDL851812 UNH851812 UXD851812 VGZ851812 VQV851812 WAR851812 WKN851812 WUJ851812 HX917348 RT917348 ABP917348 ALL917348 AVH917348 BFD917348 BOZ917348 BYV917348 CIR917348 CSN917348 DCJ917348 DMF917348 DWB917348 EFX917348 EPT917348 EZP917348 FJL917348 FTH917348 GDD917348 GMZ917348 GWV917348 HGR917348 HQN917348 IAJ917348 IKF917348 IUB917348 JDX917348 JNT917348 JXP917348 KHL917348 KRH917348 LBD917348 LKZ917348 LUV917348 MER917348 MON917348 MYJ917348 NIF917348 NSB917348 OBX917348 OLT917348 OVP917348 PFL917348 PPH917348 PZD917348 QIZ917348 QSV917348 RCR917348 RMN917348 RWJ917348 SGF917348 SQB917348 SZX917348 TJT917348 TTP917348 UDL917348 UNH917348 UXD917348 VGZ917348 VQV917348 WAR917348 WKN917348 WUJ917348 HX982884 RT982884 ABP982884 ALL982884 AVH982884 BFD982884 BOZ982884 BYV982884 CIR982884 CSN982884 DCJ982884 DMF982884 DWB982884 EFX982884 EPT982884 EZP982884 FJL982884 FTH982884 GDD982884 GMZ982884 GWV982884 HGR982884 HQN982884 IAJ982884 IKF982884 IUB982884 JDX982884 JNT982884 JXP982884 KHL982884 KRH982884 LBD982884 LKZ982884 LUV982884 MER982884 MON982884 MYJ982884 NIF982884 NSB982884 OBX982884 OLT982884 OVP982884 PFL982884 PPH982884 PZD982884 QIZ982884 QSV982884 RCR982884 RMN982884 RWJ982884 SGF982884 SQB982884 SZX982884 TJT982884 TTP982884 UDL982884 UNH982884 UXD982884 VGZ982884 VQV982884 WAR982884 WKN982884 WUJ982884 J65336 HL655198:HO655198 RH655198:RK655198 ABD655198:ABG655198 AKZ655198:ALC655198 AUV655198:AUY655198 BER655198:BEU655198 BON655198:BOQ655198 BYJ655198:BYM655198 CIF655198:CII655198 CSB655198:CSE655198 DBX655198:DCA655198 DLT655198:DLW655198 DVP655198:DVS655198 EFL655198:EFO655198 EPH655198:EPK655198 EZD655198:EZG655198 FIZ655198:FJC655198 FSV655198:FSY655198 GCR655198:GCU655198 GMN655198:GMQ655198 GWJ655198:GWM655198 HGF655198:HGI655198 HQB655198:HQE655198 HZX655198:IAA655198 IJT655198:IJW655198 ITP655198:ITS655198 JDL655198:JDO655198 JNH655198:JNK655198 JXD655198:JXG655198 KGZ655198:KHC655198 KQV655198:KQY655198 LAR655198:LAU655198 LKN655198:LKQ655198 LUJ655198:LUM655198 MEF655198:MEI655198 MOB655198:MOE655198 MXX655198:MYA655198 NHT655198:NHW655198 NRP655198:NRS655198 OBL655198:OBO655198 OLH655198:OLK655198 OVD655198:OVG655198 PEZ655198:PFC655198 POV655198:POY655198 PYR655198:PYU655198 QIN655198:QIQ655198 QSJ655198:QSM655198 RCF655198:RCI655198 RMB655198:RME655198 RVX655198:RWA655198 SFT655198:SFW655198 SPP655198:SPS655198 SZL655198:SZO655198 TJH655198:TJK655198 TTD655198:TTG655198 UCZ655198:UDC655198 UMV655198:UMY655198 UWR655198:UWU655198 VGN655198:VGQ655198 VQJ655198:VQM655198 WAF655198:WAI655198 WKB655198:WKE655198 WTX655198:WUA655198 HX65367 RT65367 ABP65367 ALL65367 AVH65367 BFD65367 BOZ65367 BYV65367 CIR65367 CSN65367 DCJ65367 DMF65367 DWB65367 EFX65367 EPT65367 EZP65367 FJL65367 FTH65367 GDD65367 GMZ65367 GWV65367 HGR65367 HQN65367 IAJ65367 IKF65367 IUB65367 JDX65367 JNT65367 JXP65367 KHL65367 KRH65367 LBD65367 LKZ65367 LUV65367 MER65367 MON65367 MYJ65367 NIF65367 NSB65367 OBX65367 OLT65367 OVP65367 PFL65367 PPH65367 PZD65367 QIZ65367 QSV65367 RCR65367 RMN65367 RWJ65367 SGF65367 SQB65367 SZX65367 TJT65367 TTP65367 UDL65367 UNH65367 UXD65367 VGZ65367 VQV65367 WAR65367 WKN65367 WUJ65367 HX130903 RT130903 ABP130903 ALL130903 AVH130903 BFD130903 BOZ130903 BYV130903 CIR130903 CSN130903 DCJ130903 DMF130903 DWB130903 EFX130903 EPT130903 EZP130903 FJL130903 FTH130903 GDD130903 GMZ130903 GWV130903 HGR130903 HQN130903 IAJ130903 IKF130903 IUB130903 JDX130903 JNT130903 JXP130903 KHL130903 KRH130903 LBD130903 LKZ130903 LUV130903 MER130903 MON130903 MYJ130903 NIF130903 NSB130903 OBX130903 OLT130903 OVP130903 PFL130903 PPH130903 PZD130903 QIZ130903 QSV130903 RCR130903 RMN130903 RWJ130903 SGF130903 SQB130903 SZX130903 TJT130903 TTP130903 UDL130903 UNH130903 UXD130903 VGZ130903 VQV130903 WAR130903 WKN130903 WUJ130903 HX196439 RT196439 ABP196439 ALL196439 AVH196439 BFD196439 BOZ196439 BYV196439 CIR196439 CSN196439 DCJ196439 DMF196439 DWB196439 EFX196439 EPT196439 EZP196439 FJL196439 FTH196439 GDD196439 GMZ196439 GWV196439 HGR196439 HQN196439 IAJ196439 IKF196439 IUB196439 JDX196439 JNT196439 JXP196439 KHL196439 KRH196439 LBD196439 LKZ196439 LUV196439 MER196439 MON196439 MYJ196439 NIF196439 NSB196439 OBX196439 OLT196439 OVP196439 PFL196439 PPH196439 PZD196439 QIZ196439 QSV196439 RCR196439 RMN196439 RWJ196439 SGF196439 SQB196439 SZX196439 TJT196439 TTP196439 UDL196439 UNH196439 UXD196439 VGZ196439 VQV196439 WAR196439 WKN196439 WUJ196439 HX261975 RT261975 ABP261975 ALL261975 AVH261975 BFD261975 BOZ261975 BYV261975 CIR261975 CSN261975 DCJ261975 DMF261975 DWB261975 EFX261975 EPT261975 EZP261975 FJL261975 FTH261975 GDD261975 GMZ261975 GWV261975 HGR261975 HQN261975 IAJ261975 IKF261975 IUB261975 JDX261975 JNT261975 JXP261975 KHL261975 KRH261975 LBD261975 LKZ261975 LUV261975 MER261975 MON261975 MYJ261975 NIF261975 NSB261975 OBX261975 OLT261975 OVP261975 PFL261975 PPH261975 PZD261975 QIZ261975 QSV261975 RCR261975 RMN261975 RWJ261975 SGF261975 SQB261975 SZX261975 TJT261975 TTP261975 UDL261975 UNH261975 UXD261975 VGZ261975 VQV261975 WAR261975 WKN261975 WUJ261975 HX327511 RT327511 ABP327511 ALL327511 AVH327511 BFD327511 BOZ327511 BYV327511 CIR327511 CSN327511 DCJ327511 DMF327511 DWB327511 EFX327511 EPT327511 EZP327511 FJL327511 FTH327511 GDD327511 GMZ327511 GWV327511 HGR327511 HQN327511 IAJ327511 IKF327511 IUB327511 JDX327511 JNT327511 JXP327511 KHL327511 KRH327511 LBD327511 LKZ327511 LUV327511 MER327511 MON327511 MYJ327511 NIF327511 NSB327511 OBX327511 OLT327511 OVP327511 PFL327511 PPH327511 PZD327511 QIZ327511 QSV327511 RCR327511 RMN327511 RWJ327511 SGF327511 SQB327511 SZX327511 TJT327511 TTP327511 UDL327511 UNH327511 UXD327511 VGZ327511 VQV327511 WAR327511 WKN327511 WUJ327511 HX393047 RT393047 ABP393047 ALL393047 AVH393047 BFD393047 BOZ393047 BYV393047 CIR393047 CSN393047 DCJ393047 DMF393047 DWB393047 EFX393047 EPT393047 EZP393047 FJL393047 FTH393047 GDD393047 GMZ393047 GWV393047 HGR393047 HQN393047 IAJ393047 IKF393047 IUB393047 JDX393047 JNT393047 JXP393047 KHL393047 KRH393047 LBD393047 LKZ393047 LUV393047 MER393047 MON393047 MYJ393047 NIF393047 NSB393047 OBX393047 OLT393047 OVP393047 PFL393047 PPH393047 PZD393047 QIZ393047 QSV393047 RCR393047 RMN393047 RWJ393047 SGF393047 SQB393047 SZX393047 TJT393047 TTP393047 UDL393047 UNH393047 UXD393047 VGZ393047 VQV393047 WAR393047 WKN393047 WUJ393047 HX458583 RT458583 ABP458583 ALL458583 AVH458583 BFD458583 BOZ458583 BYV458583 CIR458583 CSN458583 DCJ458583 DMF458583 DWB458583 EFX458583 EPT458583 EZP458583 FJL458583 FTH458583 GDD458583 GMZ458583 GWV458583 HGR458583 HQN458583 IAJ458583 IKF458583 IUB458583 JDX458583 JNT458583 JXP458583 KHL458583 KRH458583 LBD458583 LKZ458583 LUV458583 MER458583 MON458583 MYJ458583 NIF458583 NSB458583 OBX458583 OLT458583 OVP458583 PFL458583 PPH458583 PZD458583 QIZ458583 QSV458583 RCR458583 RMN458583 RWJ458583 SGF458583 SQB458583 SZX458583 TJT458583 TTP458583 UDL458583 UNH458583 UXD458583 VGZ458583 VQV458583 WAR458583 WKN458583 WUJ458583 HX524119 RT524119 ABP524119 ALL524119 AVH524119 BFD524119 BOZ524119 BYV524119 CIR524119 CSN524119 DCJ524119 DMF524119 DWB524119 EFX524119 EPT524119 EZP524119 FJL524119 FTH524119 GDD524119 GMZ524119 GWV524119 HGR524119 HQN524119 IAJ524119 IKF524119 IUB524119 JDX524119 JNT524119 JXP524119 KHL524119 KRH524119 LBD524119 LKZ524119 LUV524119 MER524119 MON524119 MYJ524119 NIF524119 NSB524119 OBX524119 OLT524119 OVP524119 PFL524119 PPH524119 PZD524119 QIZ524119 QSV524119 RCR524119 RMN524119 RWJ524119 SGF524119 SQB524119 SZX524119 TJT524119 TTP524119 UDL524119 UNH524119 UXD524119 VGZ524119 VQV524119 WAR524119 WKN524119 WUJ524119 HX589655 RT589655 ABP589655 ALL589655 AVH589655 BFD589655 BOZ589655 BYV589655 CIR589655 CSN589655 DCJ589655 DMF589655 DWB589655 EFX589655 EPT589655 EZP589655 FJL589655 FTH589655 GDD589655 GMZ589655 GWV589655 HGR589655 HQN589655 IAJ589655 IKF589655 IUB589655 JDX589655 JNT589655 JXP589655 KHL589655 KRH589655 LBD589655 LKZ589655 LUV589655 MER589655 MON589655 MYJ589655 NIF589655 NSB589655 OBX589655 OLT589655 OVP589655 PFL589655 PPH589655 PZD589655 QIZ589655 QSV589655 RCR589655 RMN589655 RWJ589655 SGF589655 SQB589655 SZX589655 TJT589655 TTP589655 UDL589655 UNH589655 UXD589655 VGZ589655 VQV589655 WAR589655 WKN589655 WUJ589655 HX655191 RT655191 ABP655191 ALL655191 AVH655191 BFD655191 BOZ655191 BYV655191 CIR655191 CSN655191 DCJ655191 DMF655191 DWB655191 EFX655191 EPT655191 EZP655191 FJL655191 FTH655191 GDD655191 GMZ655191 GWV655191 HGR655191 HQN655191 IAJ655191 IKF655191 IUB655191 JDX655191 JNT655191 JXP655191 KHL655191 KRH655191 LBD655191 LKZ655191 LUV655191 MER655191 MON655191 MYJ655191 NIF655191 NSB655191 OBX655191 OLT655191 OVP655191 PFL655191 PPH655191 PZD655191 QIZ655191 QSV655191 RCR655191 RMN655191 RWJ655191 SGF655191 SQB655191 SZX655191 TJT655191 TTP655191 UDL655191 UNH655191 UXD655191 VGZ655191 VQV655191 WAR655191 WKN655191 WUJ655191 HX720727 RT720727 ABP720727 ALL720727 AVH720727 BFD720727 BOZ720727 BYV720727 CIR720727 CSN720727 DCJ720727 DMF720727 DWB720727 EFX720727 EPT720727 EZP720727 FJL720727 FTH720727 GDD720727 GMZ720727 GWV720727 HGR720727 HQN720727 IAJ720727 IKF720727 IUB720727 JDX720727 JNT720727 JXP720727 KHL720727 KRH720727 LBD720727 LKZ720727 LUV720727 MER720727 MON720727 MYJ720727 NIF720727 NSB720727 OBX720727 OLT720727 OVP720727 PFL720727 PPH720727 PZD720727 QIZ720727 QSV720727 RCR720727 RMN720727 RWJ720727 SGF720727 SQB720727 SZX720727 TJT720727 TTP720727 UDL720727 UNH720727 UXD720727 VGZ720727 VQV720727 WAR720727 WKN720727 WUJ720727 HX786263 RT786263 ABP786263 ALL786263 AVH786263 BFD786263 BOZ786263 BYV786263 CIR786263 CSN786263 DCJ786263 DMF786263 DWB786263 EFX786263 EPT786263 EZP786263 FJL786263 FTH786263 GDD786263 GMZ786263 GWV786263 HGR786263 HQN786263 IAJ786263 IKF786263 IUB786263 JDX786263 JNT786263 JXP786263 KHL786263 KRH786263 LBD786263 LKZ786263 LUV786263 MER786263 MON786263 MYJ786263 NIF786263 NSB786263 OBX786263 OLT786263 OVP786263 PFL786263 PPH786263 PZD786263 QIZ786263 QSV786263 RCR786263 RMN786263 RWJ786263 SGF786263 SQB786263 SZX786263 TJT786263 TTP786263 UDL786263 UNH786263 UXD786263 VGZ786263 VQV786263 WAR786263 WKN786263 WUJ786263 HX851799 RT851799 ABP851799 ALL851799 AVH851799 BFD851799 BOZ851799 BYV851799 CIR851799 CSN851799 DCJ851799 DMF851799 DWB851799 EFX851799 EPT851799 EZP851799 FJL851799 FTH851799 GDD851799 GMZ851799 GWV851799 HGR851799 HQN851799 IAJ851799 IKF851799 IUB851799 JDX851799 JNT851799 JXP851799 KHL851799 KRH851799 LBD851799 LKZ851799 LUV851799 MER851799 MON851799 MYJ851799 NIF851799 NSB851799 OBX851799 OLT851799 OVP851799 PFL851799 PPH851799 PZD851799 QIZ851799 QSV851799 RCR851799 RMN851799 RWJ851799 SGF851799 SQB851799 SZX851799 TJT851799 TTP851799 UDL851799 UNH851799 UXD851799 VGZ851799 VQV851799 WAR851799 WKN851799 WUJ851799 HX917335 RT917335 ABP917335 ALL917335 AVH917335 BFD917335 BOZ917335 BYV917335 CIR917335 CSN917335 DCJ917335 DMF917335 DWB917335 EFX917335 EPT917335 EZP917335 FJL917335 FTH917335 GDD917335 GMZ917335 GWV917335 HGR917335 HQN917335 IAJ917335 IKF917335 IUB917335 JDX917335 JNT917335 JXP917335 KHL917335 KRH917335 LBD917335 LKZ917335 LUV917335 MER917335 MON917335 MYJ917335 NIF917335 NSB917335 OBX917335 OLT917335 OVP917335 PFL917335 PPH917335 PZD917335 QIZ917335 QSV917335 RCR917335 RMN917335 RWJ917335 SGF917335 SQB917335 SZX917335 TJT917335 TTP917335 UDL917335 UNH917335 UXD917335 VGZ917335 VQV917335 WAR917335 WKN917335 WUJ917335 HX982871 RT982871 ABP982871 ALL982871 AVH982871 BFD982871 BOZ982871 BYV982871 CIR982871 CSN982871 DCJ982871 DMF982871 DWB982871 EFX982871 EPT982871 EZP982871 FJL982871 FTH982871 GDD982871 GMZ982871 GWV982871 HGR982871 HQN982871 IAJ982871 IKF982871 IUB982871 JDX982871 JNT982871 JXP982871 KHL982871 KRH982871 LBD982871 LKZ982871 LUV982871 MER982871 MON982871 MYJ982871 NIF982871 NSB982871 OBX982871 OLT982871 OVP982871 PFL982871 PPH982871 PZD982871 QIZ982871 QSV982871 RCR982871 RMN982871 RWJ982871 SGF982871 SQB982871 SZX982871 TJT982871 TTP982871 UDL982871 UNH982871 UXD982871 VGZ982871 VQV982871 WAR982871 WKN982871 WUJ982871 J130872 HL720734:HO720734 RH720734:RK720734 ABD720734:ABG720734 AKZ720734:ALC720734 AUV720734:AUY720734 BER720734:BEU720734 BON720734:BOQ720734 BYJ720734:BYM720734 CIF720734:CII720734 CSB720734:CSE720734 DBX720734:DCA720734 DLT720734:DLW720734 DVP720734:DVS720734 EFL720734:EFO720734 EPH720734:EPK720734 EZD720734:EZG720734 FIZ720734:FJC720734 FSV720734:FSY720734 GCR720734:GCU720734 GMN720734:GMQ720734 GWJ720734:GWM720734 HGF720734:HGI720734 HQB720734:HQE720734 HZX720734:IAA720734 IJT720734:IJW720734 ITP720734:ITS720734 JDL720734:JDO720734 JNH720734:JNK720734 JXD720734:JXG720734 KGZ720734:KHC720734 KQV720734:KQY720734 LAR720734:LAU720734 LKN720734:LKQ720734 LUJ720734:LUM720734 MEF720734:MEI720734 MOB720734:MOE720734 MXX720734:MYA720734 NHT720734:NHW720734 NRP720734:NRS720734 OBL720734:OBO720734 OLH720734:OLK720734 OVD720734:OVG720734 PEZ720734:PFC720734 POV720734:POY720734 PYR720734:PYU720734 QIN720734:QIQ720734 QSJ720734:QSM720734 RCF720734:RCI720734 RMB720734:RME720734 RVX720734:RWA720734 SFT720734:SFW720734 SPP720734:SPS720734 SZL720734:SZO720734 TJH720734:TJK720734 TTD720734:TTG720734 UCZ720734:UDC720734 UMV720734:UMY720734 UWR720734:UWU720734 VGN720734:VGQ720734 VQJ720734:VQM720734 WAF720734:WAI720734 WKB720734:WKE720734 WTX720734:WUA720734 HX65374 RT65374 ABP65374 ALL65374 AVH65374 BFD65374 BOZ65374 BYV65374 CIR65374 CSN65374 DCJ65374 DMF65374 DWB65374 EFX65374 EPT65374 EZP65374 FJL65374 FTH65374 GDD65374 GMZ65374 GWV65374 HGR65374 HQN65374 IAJ65374 IKF65374 IUB65374 JDX65374 JNT65374 JXP65374 KHL65374 KRH65374 LBD65374 LKZ65374 LUV65374 MER65374 MON65374 MYJ65374 NIF65374 NSB65374 OBX65374 OLT65374 OVP65374 PFL65374 PPH65374 PZD65374 QIZ65374 QSV65374 RCR65374 RMN65374 RWJ65374 SGF65374 SQB65374 SZX65374 TJT65374 TTP65374 UDL65374 UNH65374 UXD65374 VGZ65374 VQV65374 WAR65374 WKN65374 WUJ65374 HX130910 RT130910 ABP130910 ALL130910 AVH130910 BFD130910 BOZ130910 BYV130910 CIR130910 CSN130910 DCJ130910 DMF130910 DWB130910 EFX130910 EPT130910 EZP130910 FJL130910 FTH130910 GDD130910 GMZ130910 GWV130910 HGR130910 HQN130910 IAJ130910 IKF130910 IUB130910 JDX130910 JNT130910 JXP130910 KHL130910 KRH130910 LBD130910 LKZ130910 LUV130910 MER130910 MON130910 MYJ130910 NIF130910 NSB130910 OBX130910 OLT130910 OVP130910 PFL130910 PPH130910 PZD130910 QIZ130910 QSV130910 RCR130910 RMN130910 RWJ130910 SGF130910 SQB130910 SZX130910 TJT130910 TTP130910 UDL130910 UNH130910 UXD130910 VGZ130910 VQV130910 WAR130910 WKN130910 WUJ130910 HX196446 RT196446 ABP196446 ALL196446 AVH196446 BFD196446 BOZ196446 BYV196446 CIR196446 CSN196446 DCJ196446 DMF196446 DWB196446 EFX196446 EPT196446 EZP196446 FJL196446 FTH196446 GDD196446 GMZ196446 GWV196446 HGR196446 HQN196446 IAJ196446 IKF196446 IUB196446 JDX196446 JNT196446 JXP196446 KHL196446 KRH196446 LBD196446 LKZ196446 LUV196446 MER196446 MON196446 MYJ196446 NIF196446 NSB196446 OBX196446 OLT196446 OVP196446 PFL196446 PPH196446 PZD196446 QIZ196446 QSV196446 RCR196446 RMN196446 RWJ196446 SGF196446 SQB196446 SZX196446 TJT196446 TTP196446 UDL196446 UNH196446 UXD196446 VGZ196446 VQV196446 WAR196446 WKN196446 WUJ196446 HX261982 RT261982 ABP261982 ALL261982 AVH261982 BFD261982 BOZ261982 BYV261982 CIR261982 CSN261982 DCJ261982 DMF261982 DWB261982 EFX261982 EPT261982 EZP261982 FJL261982 FTH261982 GDD261982 GMZ261982 GWV261982 HGR261982 HQN261982 IAJ261982 IKF261982 IUB261982 JDX261982 JNT261982 JXP261982 KHL261982 KRH261982 LBD261982 LKZ261982 LUV261982 MER261982 MON261982 MYJ261982 NIF261982 NSB261982 OBX261982 OLT261982 OVP261982 PFL261982 PPH261982 PZD261982 QIZ261982 QSV261982 RCR261982 RMN261982 RWJ261982 SGF261982 SQB261982 SZX261982 TJT261982 TTP261982 UDL261982 UNH261982 UXD261982 VGZ261982 VQV261982 WAR261982 WKN261982 WUJ261982 HX327518 RT327518 ABP327518 ALL327518 AVH327518 BFD327518 BOZ327518 BYV327518 CIR327518 CSN327518 DCJ327518 DMF327518 DWB327518 EFX327518 EPT327518 EZP327518 FJL327518 FTH327518 GDD327518 GMZ327518 GWV327518 HGR327518 HQN327518 IAJ327518 IKF327518 IUB327518 JDX327518 JNT327518 JXP327518 KHL327518 KRH327518 LBD327518 LKZ327518 LUV327518 MER327518 MON327518 MYJ327518 NIF327518 NSB327518 OBX327518 OLT327518 OVP327518 PFL327518 PPH327518 PZD327518 QIZ327518 QSV327518 RCR327518 RMN327518 RWJ327518 SGF327518 SQB327518 SZX327518 TJT327518 TTP327518 UDL327518 UNH327518 UXD327518 VGZ327518 VQV327518 WAR327518 WKN327518 WUJ327518 HX393054 RT393054 ABP393054 ALL393054 AVH393054 BFD393054 BOZ393054 BYV393054 CIR393054 CSN393054 DCJ393054 DMF393054 DWB393054 EFX393054 EPT393054 EZP393054 FJL393054 FTH393054 GDD393054 GMZ393054 GWV393054 HGR393054 HQN393054 IAJ393054 IKF393054 IUB393054 JDX393054 JNT393054 JXP393054 KHL393054 KRH393054 LBD393054 LKZ393054 LUV393054 MER393054 MON393054 MYJ393054 NIF393054 NSB393054 OBX393054 OLT393054 OVP393054 PFL393054 PPH393054 PZD393054 QIZ393054 QSV393054 RCR393054 RMN393054 RWJ393054 SGF393054 SQB393054 SZX393054 TJT393054 TTP393054 UDL393054 UNH393054 UXD393054 VGZ393054 VQV393054 WAR393054 WKN393054 WUJ393054 HX458590 RT458590 ABP458590 ALL458590 AVH458590 BFD458590 BOZ458590 BYV458590 CIR458590 CSN458590 DCJ458590 DMF458590 DWB458590 EFX458590 EPT458590 EZP458590 FJL458590 FTH458590 GDD458590 GMZ458590 GWV458590 HGR458590 HQN458590 IAJ458590 IKF458590 IUB458590 JDX458590 JNT458590 JXP458590 KHL458590 KRH458590 LBD458590 LKZ458590 LUV458590 MER458590 MON458590 MYJ458590 NIF458590 NSB458590 OBX458590 OLT458590 OVP458590 PFL458590 PPH458590 PZD458590 QIZ458590 QSV458590 RCR458590 RMN458590 RWJ458590 SGF458590 SQB458590 SZX458590 TJT458590 TTP458590 UDL458590 UNH458590 UXD458590 VGZ458590 VQV458590 WAR458590 WKN458590 WUJ458590 HX524126 RT524126 ABP524126 ALL524126 AVH524126 BFD524126 BOZ524126 BYV524126 CIR524126 CSN524126 DCJ524126 DMF524126 DWB524126 EFX524126 EPT524126 EZP524126 FJL524126 FTH524126 GDD524126 GMZ524126 GWV524126 HGR524126 HQN524126 IAJ524126 IKF524126 IUB524126 JDX524126 JNT524126 JXP524126 KHL524126 KRH524126 LBD524126 LKZ524126 LUV524126 MER524126 MON524126 MYJ524126 NIF524126 NSB524126 OBX524126 OLT524126 OVP524126 PFL524126 PPH524126 PZD524126 QIZ524126 QSV524126 RCR524126 RMN524126 RWJ524126 SGF524126 SQB524126 SZX524126 TJT524126 TTP524126 UDL524126 UNH524126 UXD524126 VGZ524126 VQV524126 WAR524126 WKN524126 WUJ524126 HX589662 RT589662 ABP589662 ALL589662 AVH589662 BFD589662 BOZ589662 BYV589662 CIR589662 CSN589662 DCJ589662 DMF589662 DWB589662 EFX589662 EPT589662 EZP589662 FJL589662 FTH589662 GDD589662 GMZ589662 GWV589662 HGR589662 HQN589662 IAJ589662 IKF589662 IUB589662 JDX589662 JNT589662 JXP589662 KHL589662 KRH589662 LBD589662 LKZ589662 LUV589662 MER589662 MON589662 MYJ589662 NIF589662 NSB589662 OBX589662 OLT589662 OVP589662 PFL589662 PPH589662 PZD589662 QIZ589662 QSV589662 RCR589662 RMN589662 RWJ589662 SGF589662 SQB589662 SZX589662 TJT589662 TTP589662 UDL589662 UNH589662 UXD589662 VGZ589662 VQV589662 WAR589662 WKN589662 WUJ589662 HX655198 RT655198 ABP655198 ALL655198 AVH655198 BFD655198 BOZ655198 BYV655198 CIR655198 CSN655198 DCJ655198 DMF655198 DWB655198 EFX655198 EPT655198 EZP655198 FJL655198 FTH655198 GDD655198 GMZ655198 GWV655198 HGR655198 HQN655198 IAJ655198 IKF655198 IUB655198 JDX655198 JNT655198 JXP655198 KHL655198 KRH655198 LBD655198 LKZ655198 LUV655198 MER655198 MON655198 MYJ655198 NIF655198 NSB655198 OBX655198 OLT655198 OVP655198 PFL655198 PPH655198 PZD655198 QIZ655198 QSV655198 RCR655198 RMN655198 RWJ655198 SGF655198 SQB655198 SZX655198 TJT655198 TTP655198 UDL655198 UNH655198 UXD655198 VGZ655198 VQV655198 WAR655198 WKN655198 WUJ655198 HX720734 RT720734 ABP720734 ALL720734 AVH720734 BFD720734 BOZ720734 BYV720734 CIR720734 CSN720734 DCJ720734 DMF720734 DWB720734 EFX720734 EPT720734 EZP720734 FJL720734 FTH720734 GDD720734 GMZ720734 GWV720734 HGR720734 HQN720734 IAJ720734 IKF720734 IUB720734 JDX720734 JNT720734 JXP720734 KHL720734 KRH720734 LBD720734 LKZ720734 LUV720734 MER720734 MON720734 MYJ720734 NIF720734 NSB720734 OBX720734 OLT720734 OVP720734 PFL720734 PPH720734 PZD720734 QIZ720734 QSV720734 RCR720734 RMN720734 RWJ720734 SGF720734 SQB720734 SZX720734 TJT720734 TTP720734 UDL720734 UNH720734 UXD720734 VGZ720734 VQV720734 WAR720734 WKN720734 WUJ720734 HX786270 RT786270 ABP786270 ALL786270 AVH786270 BFD786270 BOZ786270 BYV786270 CIR786270 CSN786270 DCJ786270 DMF786270 DWB786270 EFX786270 EPT786270 EZP786270 FJL786270 FTH786270 GDD786270 GMZ786270 GWV786270 HGR786270 HQN786270 IAJ786270 IKF786270 IUB786270 JDX786270 JNT786270 JXP786270 KHL786270 KRH786270 LBD786270 LKZ786270 LUV786270 MER786270 MON786270 MYJ786270 NIF786270 NSB786270 OBX786270 OLT786270 OVP786270 PFL786270 PPH786270 PZD786270 QIZ786270 QSV786270 RCR786270 RMN786270 RWJ786270 SGF786270 SQB786270 SZX786270 TJT786270 TTP786270 UDL786270 UNH786270 UXD786270 VGZ786270 VQV786270 WAR786270 WKN786270 WUJ786270 HX851806 RT851806 ABP851806 ALL851806 AVH851806 BFD851806 BOZ851806 BYV851806 CIR851806 CSN851806 DCJ851806 DMF851806 DWB851806 EFX851806 EPT851806 EZP851806 FJL851806 FTH851806 GDD851806 GMZ851806 GWV851806 HGR851806 HQN851806 IAJ851806 IKF851806 IUB851806 JDX851806 JNT851806 JXP851806 KHL851806 KRH851806 LBD851806 LKZ851806 LUV851806 MER851806 MON851806 MYJ851806 NIF851806 NSB851806 OBX851806 OLT851806 OVP851806 PFL851806 PPH851806 PZD851806 QIZ851806 QSV851806 RCR851806 RMN851806 RWJ851806 SGF851806 SQB851806 SZX851806 TJT851806 TTP851806 UDL851806 UNH851806 UXD851806 VGZ851806 VQV851806 WAR851806 WKN851806 WUJ851806 HX917342 RT917342 ABP917342 ALL917342 AVH917342 BFD917342 BOZ917342 BYV917342 CIR917342 CSN917342 DCJ917342 DMF917342 DWB917342 EFX917342 EPT917342 EZP917342 FJL917342 FTH917342 GDD917342 GMZ917342 GWV917342 HGR917342 HQN917342 IAJ917342 IKF917342 IUB917342 JDX917342 JNT917342 JXP917342 KHL917342 KRH917342 LBD917342 LKZ917342 LUV917342 MER917342 MON917342 MYJ917342 NIF917342 NSB917342 OBX917342 OLT917342 OVP917342 PFL917342 PPH917342 PZD917342 QIZ917342 QSV917342 RCR917342 RMN917342 RWJ917342 SGF917342 SQB917342 SZX917342 TJT917342 TTP917342 UDL917342 UNH917342 UXD917342 VGZ917342 VQV917342 WAR917342 WKN917342 WUJ917342 HX982878 RT982878 ABP982878 ALL982878 AVH982878 BFD982878 BOZ982878 BYV982878 CIR982878 CSN982878 DCJ982878 DMF982878 DWB982878 EFX982878 EPT982878 EZP982878 FJL982878 FTH982878 GDD982878 GMZ982878 GWV982878 HGR982878 HQN982878 IAJ982878 IKF982878 IUB982878 JDX982878 JNT982878 JXP982878 KHL982878 KRH982878 LBD982878 LKZ982878 LUV982878 MER982878 MON982878 MYJ982878 NIF982878 NSB982878 OBX982878 OLT982878 OVP982878 PFL982878 PPH982878 PZD982878 QIZ982878 QSV982878 RCR982878 RMN982878 RWJ982878 SGF982878 SQB982878 SZX982878 TJT982878 TTP982878 UDL982878 UNH982878 UXD982878 VGZ982878 VQV982878 WAR982878 WKN982878 WUJ982878 J196408 HL65336:HX65336 RH65336:RT65336 ABD65336:ABP65336 AKZ65336:ALL65336 AUV65336:AVH65336 BER65336:BFD65336 BON65336:BOZ65336 BYJ65336:BYV65336 CIF65336:CIR65336 CSB65336:CSN65336 DBX65336:DCJ65336 DLT65336:DMF65336 DVP65336:DWB65336 EFL65336:EFX65336 EPH65336:EPT65336 EZD65336:EZP65336 FIZ65336:FJL65336 FSV65336:FTH65336 GCR65336:GDD65336 GMN65336:GMZ65336 GWJ65336:GWV65336 HGF65336:HGR65336 HQB65336:HQN65336 HZX65336:IAJ65336 IJT65336:IKF65336 ITP65336:IUB65336 JDL65336:JDX65336 JNH65336:JNT65336 JXD65336:JXP65336 KGZ65336:KHL65336 KQV65336:KRH65336 LAR65336:LBD65336 LKN65336:LKZ65336 LUJ65336:LUV65336 MEF65336:MER65336 MOB65336:MON65336 MXX65336:MYJ65336 NHT65336:NIF65336 NRP65336:NSB65336 OBL65336:OBX65336 OLH65336:OLT65336 OVD65336:OVP65336 PEZ65336:PFL65336 POV65336:PPH65336 PYR65336:PZD65336 QIN65336:QIZ65336 QSJ65336:QSV65336 RCF65336:RCR65336 RMB65336:RMN65336 RVX65336:RWJ65336 SFT65336:SGF65336 SPP65336:SQB65336 SZL65336:SZX65336 TJH65336:TJT65336 TTD65336:TTP65336 UCZ65336:UDL65336 UMV65336:UNH65336 UWR65336:UXD65336 VGN65336:VGZ65336 VQJ65336:VQV65336 WAF65336:WAR65336 WKB65336:WKN65336 WTX65336:WUJ65336 J261944 HL130872:HX130872 RH130872:RT130872 ABD130872:ABP130872 AKZ130872:ALL130872 AUV130872:AVH130872 BER130872:BFD130872 BON130872:BOZ130872 BYJ130872:BYV130872 CIF130872:CIR130872 CSB130872:CSN130872 DBX130872:DCJ130872 DLT130872:DMF130872 DVP130872:DWB130872 EFL130872:EFX130872 EPH130872:EPT130872 EZD130872:EZP130872 FIZ130872:FJL130872 FSV130872:FTH130872 GCR130872:GDD130872 GMN130872:GMZ130872 GWJ130872:GWV130872 HGF130872:HGR130872 HQB130872:HQN130872 HZX130872:IAJ130872 IJT130872:IKF130872 ITP130872:IUB130872 JDL130872:JDX130872 JNH130872:JNT130872 JXD130872:JXP130872 KGZ130872:KHL130872 KQV130872:KRH130872 LAR130872:LBD130872 LKN130872:LKZ130872 LUJ130872:LUV130872 MEF130872:MER130872 MOB130872:MON130872 MXX130872:MYJ130872 NHT130872:NIF130872 NRP130872:NSB130872 OBL130872:OBX130872 OLH130872:OLT130872 OVD130872:OVP130872 PEZ130872:PFL130872 POV130872:PPH130872 PYR130872:PZD130872 QIN130872:QIZ130872 QSJ130872:QSV130872 RCF130872:RCR130872 RMB130872:RMN130872 RVX130872:RWJ130872 SFT130872:SGF130872 SPP130872:SQB130872 SZL130872:SZX130872 TJH130872:TJT130872 TTD130872:TTP130872 UCZ130872:UDL130872 UMV130872:UNH130872 UWR130872:UXD130872 VGN130872:VGZ130872 VQJ130872:VQV130872 WAF130872:WAR130872 WKB130872:WKN130872 WTX130872:WUJ130872 J327480 HL196408:HX196408 RH196408:RT196408 ABD196408:ABP196408 AKZ196408:ALL196408 AUV196408:AVH196408 BER196408:BFD196408 BON196408:BOZ196408 BYJ196408:BYV196408 CIF196408:CIR196408 CSB196408:CSN196408 DBX196408:DCJ196408 DLT196408:DMF196408 DVP196408:DWB196408 EFL196408:EFX196408 EPH196408:EPT196408 EZD196408:EZP196408 FIZ196408:FJL196408 FSV196408:FTH196408 GCR196408:GDD196408 GMN196408:GMZ196408 GWJ196408:GWV196408 HGF196408:HGR196408 HQB196408:HQN196408 HZX196408:IAJ196408 IJT196408:IKF196408 ITP196408:IUB196408 JDL196408:JDX196408 JNH196408:JNT196408 JXD196408:JXP196408 KGZ196408:KHL196408 KQV196408:KRH196408 LAR196408:LBD196408 LKN196408:LKZ196408 LUJ196408:LUV196408 MEF196408:MER196408 MOB196408:MON196408 MXX196408:MYJ196408 NHT196408:NIF196408 NRP196408:NSB196408 OBL196408:OBX196408 OLH196408:OLT196408 OVD196408:OVP196408 PEZ196408:PFL196408 POV196408:PPH196408 PYR196408:PZD196408 QIN196408:QIZ196408 QSJ196408:QSV196408 RCF196408:RCR196408 RMB196408:RMN196408 RVX196408:RWJ196408 SFT196408:SGF196408 SPP196408:SQB196408 SZL196408:SZX196408 TJH196408:TJT196408 TTD196408:TTP196408 UCZ196408:UDL196408 UMV196408:UNH196408 UWR196408:UXD196408 VGN196408:VGZ196408 VQJ196408:VQV196408 WAF196408:WAR196408 WKB196408:WKN196408 WTX196408:WUJ196408 J393016 HL261944:HX261944 RH261944:RT261944 ABD261944:ABP261944 AKZ261944:ALL261944 AUV261944:AVH261944 BER261944:BFD261944 BON261944:BOZ261944 BYJ261944:BYV261944 CIF261944:CIR261944 CSB261944:CSN261944 DBX261944:DCJ261944 DLT261944:DMF261944 DVP261944:DWB261944 EFL261944:EFX261944 EPH261944:EPT261944 EZD261944:EZP261944 FIZ261944:FJL261944 FSV261944:FTH261944 GCR261944:GDD261944 GMN261944:GMZ261944 GWJ261944:GWV261944 HGF261944:HGR261944 HQB261944:HQN261944 HZX261944:IAJ261944 IJT261944:IKF261944 ITP261944:IUB261944 JDL261944:JDX261944 JNH261944:JNT261944 JXD261944:JXP261944 KGZ261944:KHL261944 KQV261944:KRH261944 LAR261944:LBD261944 LKN261944:LKZ261944 LUJ261944:LUV261944 MEF261944:MER261944 MOB261944:MON261944 MXX261944:MYJ261944 NHT261944:NIF261944 NRP261944:NSB261944 OBL261944:OBX261944 OLH261944:OLT261944 OVD261944:OVP261944 PEZ261944:PFL261944 POV261944:PPH261944 PYR261944:PZD261944 QIN261944:QIZ261944 QSJ261944:QSV261944 RCF261944:RCR261944 RMB261944:RMN261944 RVX261944:RWJ261944 SFT261944:SGF261944 SPP261944:SQB261944 SZL261944:SZX261944 TJH261944:TJT261944 TTD261944:TTP261944 UCZ261944:UDL261944 UMV261944:UNH261944 UWR261944:UXD261944 VGN261944:VGZ261944 VQJ261944:VQV261944 WAF261944:WAR261944 WKB261944:WKN261944 WTX261944:WUJ261944 J458552 HL327480:HX327480 RH327480:RT327480 ABD327480:ABP327480 AKZ327480:ALL327480 AUV327480:AVH327480 BER327480:BFD327480 BON327480:BOZ327480 BYJ327480:BYV327480 CIF327480:CIR327480 CSB327480:CSN327480 DBX327480:DCJ327480 DLT327480:DMF327480 DVP327480:DWB327480 EFL327480:EFX327480 EPH327480:EPT327480 EZD327480:EZP327480 FIZ327480:FJL327480 FSV327480:FTH327480 GCR327480:GDD327480 GMN327480:GMZ327480 GWJ327480:GWV327480 HGF327480:HGR327480 HQB327480:HQN327480 HZX327480:IAJ327480 IJT327480:IKF327480 ITP327480:IUB327480 JDL327480:JDX327480 JNH327480:JNT327480 JXD327480:JXP327480 KGZ327480:KHL327480 KQV327480:KRH327480 LAR327480:LBD327480 LKN327480:LKZ327480 LUJ327480:LUV327480 MEF327480:MER327480 MOB327480:MON327480 MXX327480:MYJ327480 NHT327480:NIF327480 NRP327480:NSB327480 OBL327480:OBX327480 OLH327480:OLT327480 OVD327480:OVP327480 PEZ327480:PFL327480 POV327480:PPH327480 PYR327480:PZD327480 QIN327480:QIZ327480 QSJ327480:QSV327480 RCF327480:RCR327480 RMB327480:RMN327480 RVX327480:RWJ327480 SFT327480:SGF327480 SPP327480:SQB327480 SZL327480:SZX327480 TJH327480:TJT327480 TTD327480:TTP327480 UCZ327480:UDL327480 UMV327480:UNH327480 UWR327480:UXD327480 VGN327480:VGZ327480 VQJ327480:VQV327480 WAF327480:WAR327480 WKB327480:WKN327480 WTX327480:WUJ327480 J524088 HL393016:HX393016 RH393016:RT393016 ABD393016:ABP393016 AKZ393016:ALL393016 AUV393016:AVH393016 BER393016:BFD393016 BON393016:BOZ393016 BYJ393016:BYV393016 CIF393016:CIR393016 CSB393016:CSN393016 DBX393016:DCJ393016 DLT393016:DMF393016 DVP393016:DWB393016 EFL393016:EFX393016 EPH393016:EPT393016 EZD393016:EZP393016 FIZ393016:FJL393016 FSV393016:FTH393016 GCR393016:GDD393016 GMN393016:GMZ393016 GWJ393016:GWV393016 HGF393016:HGR393016 HQB393016:HQN393016 HZX393016:IAJ393016 IJT393016:IKF393016 ITP393016:IUB393016 JDL393016:JDX393016 JNH393016:JNT393016 JXD393016:JXP393016 KGZ393016:KHL393016 KQV393016:KRH393016 LAR393016:LBD393016 LKN393016:LKZ393016 LUJ393016:LUV393016 MEF393016:MER393016 MOB393016:MON393016 MXX393016:MYJ393016 NHT393016:NIF393016 NRP393016:NSB393016 OBL393016:OBX393016 OLH393016:OLT393016 OVD393016:OVP393016 PEZ393016:PFL393016 POV393016:PPH393016 PYR393016:PZD393016 QIN393016:QIZ393016 QSJ393016:QSV393016 RCF393016:RCR393016 RMB393016:RMN393016 RVX393016:RWJ393016 SFT393016:SGF393016 SPP393016:SQB393016 SZL393016:SZX393016 TJH393016:TJT393016 TTD393016:TTP393016 UCZ393016:UDL393016 UMV393016:UNH393016 UWR393016:UXD393016 VGN393016:VGZ393016 VQJ393016:VQV393016 WAF393016:WAR393016 WKB393016:WKN393016 WTX393016:WUJ393016 J589624 HL458552:HX458552 RH458552:RT458552 ABD458552:ABP458552 AKZ458552:ALL458552 AUV458552:AVH458552 BER458552:BFD458552 BON458552:BOZ458552 BYJ458552:BYV458552 CIF458552:CIR458552 CSB458552:CSN458552 DBX458552:DCJ458552 DLT458552:DMF458552 DVP458552:DWB458552 EFL458552:EFX458552 EPH458552:EPT458552 EZD458552:EZP458552 FIZ458552:FJL458552 FSV458552:FTH458552 GCR458552:GDD458552 GMN458552:GMZ458552 GWJ458552:GWV458552 HGF458552:HGR458552 HQB458552:HQN458552 HZX458552:IAJ458552 IJT458552:IKF458552 ITP458552:IUB458552 JDL458552:JDX458552 JNH458552:JNT458552 JXD458552:JXP458552 KGZ458552:KHL458552 KQV458552:KRH458552 LAR458552:LBD458552 LKN458552:LKZ458552 LUJ458552:LUV458552 MEF458552:MER458552 MOB458552:MON458552 MXX458552:MYJ458552 NHT458552:NIF458552 NRP458552:NSB458552 OBL458552:OBX458552 OLH458552:OLT458552 OVD458552:OVP458552 PEZ458552:PFL458552 POV458552:PPH458552 PYR458552:PZD458552 QIN458552:QIZ458552 QSJ458552:QSV458552 RCF458552:RCR458552 RMB458552:RMN458552 RVX458552:RWJ458552 SFT458552:SGF458552 SPP458552:SQB458552 SZL458552:SZX458552 TJH458552:TJT458552 TTD458552:TTP458552 UCZ458552:UDL458552 UMV458552:UNH458552 UWR458552:UXD458552 VGN458552:VGZ458552 VQJ458552:VQV458552 WAF458552:WAR458552 WKB458552:WKN458552 WTX458552:WUJ458552 J655160 HL524088:HX524088 RH524088:RT524088 ABD524088:ABP524088 AKZ524088:ALL524088 AUV524088:AVH524088 BER524088:BFD524088 BON524088:BOZ524088 BYJ524088:BYV524088 CIF524088:CIR524088 CSB524088:CSN524088 DBX524088:DCJ524088 DLT524088:DMF524088 DVP524088:DWB524088 EFL524088:EFX524088 EPH524088:EPT524088 EZD524088:EZP524088 FIZ524088:FJL524088 FSV524088:FTH524088 GCR524088:GDD524088 GMN524088:GMZ524088 GWJ524088:GWV524088 HGF524088:HGR524088 HQB524088:HQN524088 HZX524088:IAJ524088 IJT524088:IKF524088 ITP524088:IUB524088 JDL524088:JDX524088 JNH524088:JNT524088 JXD524088:JXP524088 KGZ524088:KHL524088 KQV524088:KRH524088 LAR524088:LBD524088 LKN524088:LKZ524088 LUJ524088:LUV524088 MEF524088:MER524088 MOB524088:MON524088 MXX524088:MYJ524088 NHT524088:NIF524088 NRP524088:NSB524088 OBL524088:OBX524088 OLH524088:OLT524088 OVD524088:OVP524088 PEZ524088:PFL524088 POV524088:PPH524088 PYR524088:PZD524088 QIN524088:QIZ524088 QSJ524088:QSV524088 RCF524088:RCR524088 RMB524088:RMN524088 RVX524088:RWJ524088 SFT524088:SGF524088 SPP524088:SQB524088 SZL524088:SZX524088 TJH524088:TJT524088 TTD524088:TTP524088 UCZ524088:UDL524088 UMV524088:UNH524088 UWR524088:UXD524088 VGN524088:VGZ524088 VQJ524088:VQV524088 WAF524088:WAR524088 WKB524088:WKN524088 WTX524088:WUJ524088 J720696 HL589624:HX589624 RH589624:RT589624 ABD589624:ABP589624 AKZ589624:ALL589624 AUV589624:AVH589624 BER589624:BFD589624 BON589624:BOZ589624 BYJ589624:BYV589624 CIF589624:CIR589624 CSB589624:CSN589624 DBX589624:DCJ589624 DLT589624:DMF589624 DVP589624:DWB589624 EFL589624:EFX589624 EPH589624:EPT589624 EZD589624:EZP589624 FIZ589624:FJL589624 FSV589624:FTH589624 GCR589624:GDD589624 GMN589624:GMZ589624 GWJ589624:GWV589624 HGF589624:HGR589624 HQB589624:HQN589624 HZX589624:IAJ589624 IJT589624:IKF589624 ITP589624:IUB589624 JDL589624:JDX589624 JNH589624:JNT589624 JXD589624:JXP589624 KGZ589624:KHL589624 KQV589624:KRH589624 LAR589624:LBD589624 LKN589624:LKZ589624 LUJ589624:LUV589624 MEF589624:MER589624 MOB589624:MON589624 MXX589624:MYJ589624 NHT589624:NIF589624 NRP589624:NSB589624 OBL589624:OBX589624 OLH589624:OLT589624 OVD589624:OVP589624 PEZ589624:PFL589624 POV589624:PPH589624 PYR589624:PZD589624 QIN589624:QIZ589624 QSJ589624:QSV589624 RCF589624:RCR589624 RMB589624:RMN589624 RVX589624:RWJ589624 SFT589624:SGF589624 SPP589624:SQB589624 SZL589624:SZX589624 TJH589624:TJT589624 TTD589624:TTP589624 UCZ589624:UDL589624 UMV589624:UNH589624 UWR589624:UXD589624 VGN589624:VGZ589624 VQJ589624:VQV589624 WAF589624:WAR589624 WKB589624:WKN589624 WTX589624:WUJ589624 J786232 HL655160:HX655160 RH655160:RT655160 ABD655160:ABP655160 AKZ655160:ALL655160 AUV655160:AVH655160 BER655160:BFD655160 BON655160:BOZ655160 BYJ655160:BYV655160 CIF655160:CIR655160 CSB655160:CSN655160 DBX655160:DCJ655160 DLT655160:DMF655160 DVP655160:DWB655160 EFL655160:EFX655160 EPH655160:EPT655160 EZD655160:EZP655160 FIZ655160:FJL655160 FSV655160:FTH655160 GCR655160:GDD655160 GMN655160:GMZ655160 GWJ655160:GWV655160 HGF655160:HGR655160 HQB655160:HQN655160 HZX655160:IAJ655160 IJT655160:IKF655160 ITP655160:IUB655160 JDL655160:JDX655160 JNH655160:JNT655160 JXD655160:JXP655160 KGZ655160:KHL655160 KQV655160:KRH655160 LAR655160:LBD655160 LKN655160:LKZ655160 LUJ655160:LUV655160 MEF655160:MER655160 MOB655160:MON655160 MXX655160:MYJ655160 NHT655160:NIF655160 NRP655160:NSB655160 OBL655160:OBX655160 OLH655160:OLT655160 OVD655160:OVP655160 PEZ655160:PFL655160 POV655160:PPH655160 PYR655160:PZD655160 QIN655160:QIZ655160 QSJ655160:QSV655160 RCF655160:RCR655160 RMB655160:RMN655160 RVX655160:RWJ655160 SFT655160:SGF655160 SPP655160:SQB655160 SZL655160:SZX655160 TJH655160:TJT655160 TTD655160:TTP655160 UCZ655160:UDL655160 UMV655160:UNH655160 UWR655160:UXD655160 VGN655160:VGZ655160 VQJ655160:VQV655160 WAF655160:WAR655160 WKB655160:WKN655160 WTX655160:WUJ655160 J851768 HL720696:HX720696 RH720696:RT720696 ABD720696:ABP720696 AKZ720696:ALL720696 AUV720696:AVH720696 BER720696:BFD720696 BON720696:BOZ720696 BYJ720696:BYV720696 CIF720696:CIR720696 CSB720696:CSN720696 DBX720696:DCJ720696 DLT720696:DMF720696 DVP720696:DWB720696 EFL720696:EFX720696 EPH720696:EPT720696 EZD720696:EZP720696 FIZ720696:FJL720696 FSV720696:FTH720696 GCR720696:GDD720696 GMN720696:GMZ720696 GWJ720696:GWV720696 HGF720696:HGR720696 HQB720696:HQN720696 HZX720696:IAJ720696 IJT720696:IKF720696 ITP720696:IUB720696 JDL720696:JDX720696 JNH720696:JNT720696 JXD720696:JXP720696 KGZ720696:KHL720696 KQV720696:KRH720696 LAR720696:LBD720696 LKN720696:LKZ720696 LUJ720696:LUV720696 MEF720696:MER720696 MOB720696:MON720696 MXX720696:MYJ720696 NHT720696:NIF720696 NRP720696:NSB720696 OBL720696:OBX720696 OLH720696:OLT720696 OVD720696:OVP720696 PEZ720696:PFL720696 POV720696:PPH720696 PYR720696:PZD720696 QIN720696:QIZ720696 QSJ720696:QSV720696 RCF720696:RCR720696 RMB720696:RMN720696 RVX720696:RWJ720696 SFT720696:SGF720696 SPP720696:SQB720696 SZL720696:SZX720696 TJH720696:TJT720696 TTD720696:TTP720696 UCZ720696:UDL720696 UMV720696:UNH720696 UWR720696:UXD720696 VGN720696:VGZ720696 VQJ720696:VQV720696 WAF720696:WAR720696 WKB720696:WKN720696 WTX720696:WUJ720696 J917304 HL786232:HX786232 RH786232:RT786232 ABD786232:ABP786232 AKZ786232:ALL786232 AUV786232:AVH786232 BER786232:BFD786232 BON786232:BOZ786232 BYJ786232:BYV786232 CIF786232:CIR786232 CSB786232:CSN786232 DBX786232:DCJ786232 DLT786232:DMF786232 DVP786232:DWB786232 EFL786232:EFX786232 EPH786232:EPT786232 EZD786232:EZP786232 FIZ786232:FJL786232 FSV786232:FTH786232 GCR786232:GDD786232 GMN786232:GMZ786232 GWJ786232:GWV786232 HGF786232:HGR786232 HQB786232:HQN786232 HZX786232:IAJ786232 IJT786232:IKF786232 ITP786232:IUB786232 JDL786232:JDX786232 JNH786232:JNT786232 JXD786232:JXP786232 KGZ786232:KHL786232 KQV786232:KRH786232 LAR786232:LBD786232 LKN786232:LKZ786232 LUJ786232:LUV786232 MEF786232:MER786232 MOB786232:MON786232 MXX786232:MYJ786232 NHT786232:NIF786232 NRP786232:NSB786232 OBL786232:OBX786232 OLH786232:OLT786232 OVD786232:OVP786232 PEZ786232:PFL786232 POV786232:PPH786232 PYR786232:PZD786232 QIN786232:QIZ786232 QSJ786232:QSV786232 RCF786232:RCR786232 RMB786232:RMN786232 RVX786232:RWJ786232 SFT786232:SGF786232 SPP786232:SQB786232 SZL786232:SZX786232 TJH786232:TJT786232 TTD786232:TTP786232 UCZ786232:UDL786232 UMV786232:UNH786232 UWR786232:UXD786232 VGN786232:VGZ786232 VQJ786232:VQV786232 WAF786232:WAR786232 WKB786232:WKN786232 WTX786232:WUJ786232 J982840 HL851768:HX851768 RH851768:RT851768 ABD851768:ABP851768 AKZ851768:ALL851768 AUV851768:AVH851768 BER851768:BFD851768 BON851768:BOZ851768 BYJ851768:BYV851768 CIF851768:CIR851768 CSB851768:CSN851768 DBX851768:DCJ851768 DLT851768:DMF851768 DVP851768:DWB851768 EFL851768:EFX851768 EPH851768:EPT851768 EZD851768:EZP851768 FIZ851768:FJL851768 FSV851768:FTH851768 GCR851768:GDD851768 GMN851768:GMZ851768 GWJ851768:GWV851768 HGF851768:HGR851768 HQB851768:HQN851768 HZX851768:IAJ851768 IJT851768:IKF851768 ITP851768:IUB851768 JDL851768:JDX851768 JNH851768:JNT851768 JXD851768:JXP851768 KGZ851768:KHL851768 KQV851768:KRH851768 LAR851768:LBD851768 LKN851768:LKZ851768 LUJ851768:LUV851768 MEF851768:MER851768 MOB851768:MON851768 MXX851768:MYJ851768 NHT851768:NIF851768 NRP851768:NSB851768 OBL851768:OBX851768 OLH851768:OLT851768 OVD851768:OVP851768 PEZ851768:PFL851768 POV851768:PPH851768 PYR851768:PZD851768 QIN851768:QIZ851768 QSJ851768:QSV851768 RCF851768:RCR851768 RMB851768:RMN851768 RVX851768:RWJ851768 SFT851768:SGF851768 SPP851768:SQB851768 SZL851768:SZX851768 TJH851768:TJT851768 TTD851768:TTP851768 UCZ851768:UDL851768 UMV851768:UNH851768 UWR851768:UXD851768 VGN851768:VGZ851768 VQJ851768:VQV851768 WAF851768:WAR851768 WKB851768:WKN851768 WTX851768:WUJ851768 J786270 HL917304:HX917304 RH917304:RT917304 ABD917304:ABP917304 AKZ917304:ALL917304 AUV917304:AVH917304 BER917304:BFD917304 BON917304:BOZ917304 BYJ917304:BYV917304 CIF917304:CIR917304 CSB917304:CSN917304 DBX917304:DCJ917304 DLT917304:DMF917304 DVP917304:DWB917304 EFL917304:EFX917304 EPH917304:EPT917304 EZD917304:EZP917304 FIZ917304:FJL917304 FSV917304:FTH917304 GCR917304:GDD917304 GMN917304:GMZ917304 GWJ917304:GWV917304 HGF917304:HGR917304 HQB917304:HQN917304 HZX917304:IAJ917304 IJT917304:IKF917304 ITP917304:IUB917304 JDL917304:JDX917304 JNH917304:JNT917304 JXD917304:JXP917304 KGZ917304:KHL917304 KQV917304:KRH917304 LAR917304:LBD917304 LKN917304:LKZ917304 LUJ917304:LUV917304 MEF917304:MER917304 MOB917304:MON917304 MXX917304:MYJ917304 NHT917304:NIF917304 NRP917304:NSB917304 OBL917304:OBX917304 OLH917304:OLT917304 OVD917304:OVP917304 PEZ917304:PFL917304 POV917304:PPH917304 PYR917304:PZD917304 QIN917304:QIZ917304 QSJ917304:QSV917304 RCF917304:RCR917304 RMB917304:RMN917304 RVX917304:RWJ917304 SFT917304:SGF917304 SPP917304:SQB917304 SZL917304:SZX917304 TJH917304:TJT917304 TTD917304:TTP917304 UCZ917304:UDL917304 UMV917304:UNH917304 UWR917304:UXD917304 VGN917304:VGZ917304 VQJ917304:VQV917304 WAF917304:WAR917304 WKB917304:WKN917304 WTX917304:WUJ917304 J65362 HL982840:HX982840 RH982840:RT982840 ABD982840:ABP982840 AKZ982840:ALL982840 AUV982840:AVH982840 BER982840:BFD982840 BON982840:BOZ982840 BYJ982840:BYV982840 CIF982840:CIR982840 CSB982840:CSN982840 DBX982840:DCJ982840 DLT982840:DMF982840 DVP982840:DWB982840 EFL982840:EFX982840 EPH982840:EPT982840 EZD982840:EZP982840 FIZ982840:FJL982840 FSV982840:FTH982840 GCR982840:GDD982840 GMN982840:GMZ982840 GWJ982840:GWV982840 HGF982840:HGR982840 HQB982840:HQN982840 HZX982840:IAJ982840 IJT982840:IKF982840 ITP982840:IUB982840 JDL982840:JDX982840 JNH982840:JNT982840 JXD982840:JXP982840 KGZ982840:KHL982840 KQV982840:KRH982840 LAR982840:LBD982840 LKN982840:LKZ982840 LUJ982840:LUV982840 MEF982840:MER982840 MOB982840:MON982840 MXX982840:MYJ982840 NHT982840:NIF982840 NRP982840:NSB982840 OBL982840:OBX982840 OLH982840:OLT982840 OVD982840:OVP982840 PEZ982840:PFL982840 POV982840:PPH982840 PYR982840:PZD982840 QIN982840:QIZ982840 QSJ982840:QSV982840 RCF982840:RCR982840 RMB982840:RMN982840 RVX982840:RWJ982840 SFT982840:SGF982840 SPP982840:SQB982840 SZL982840:SZX982840 TJH982840:TJT982840 TTD982840:TTP982840 UCZ982840:UDL982840 UMV982840:UNH982840 UWR982840:UXD982840 VGN982840:VGZ982840 VQJ982840:VQV982840 WAF982840:WAR982840 WKB982840:WKN982840 WTX982840:WUJ982840 J130898 HL786270:HO786270 RH786270:RK786270 ABD786270:ABG786270 AKZ786270:ALC786270 AUV786270:AUY786270 BER786270:BEU786270 BON786270:BOQ786270 BYJ786270:BYM786270 CIF786270:CII786270 CSB786270:CSE786270 DBX786270:DCA786270 DLT786270:DLW786270 DVP786270:DVS786270 EFL786270:EFO786270 EPH786270:EPK786270 EZD786270:EZG786270 FIZ786270:FJC786270 FSV786270:FSY786270 GCR786270:GCU786270 GMN786270:GMQ786270 GWJ786270:GWM786270 HGF786270:HGI786270 HQB786270:HQE786270 HZX786270:IAA786270 IJT786270:IJW786270 ITP786270:ITS786270 JDL786270:JDO786270 JNH786270:JNK786270 JXD786270:JXG786270 KGZ786270:KHC786270 KQV786270:KQY786270 LAR786270:LAU786270 LKN786270:LKQ786270 LUJ786270:LUM786270 MEF786270:MEI786270 MOB786270:MOE786270 MXX786270:MYA786270 NHT786270:NHW786270 NRP786270:NRS786270 OBL786270:OBO786270 OLH786270:OLK786270 OVD786270:OVG786270 PEZ786270:PFC786270 POV786270:POY786270 PYR786270:PYU786270 QIN786270:QIQ786270 QSJ786270:QSM786270 RCF786270:RCI786270 RMB786270:RME786270 RVX786270:RWA786270 SFT786270:SFW786270 SPP786270:SPS786270 SZL786270:SZO786270 TJH786270:TJK786270 TTD786270:TTG786270 UCZ786270:UDC786270 UMV786270:UMY786270 UWR786270:UWU786270 VGN786270:VGQ786270 VQJ786270:VQM786270 WAF786270:WAI786270 WKB786270:WKE786270 WTX786270:WUA786270 J196434 HK65362:HO65362 RG65362:RK65362 ABC65362:ABG65362 AKY65362:ALC65362 AUU65362:AUY65362 BEQ65362:BEU65362 BOM65362:BOQ65362 BYI65362:BYM65362 CIE65362:CII65362 CSA65362:CSE65362 DBW65362:DCA65362 DLS65362:DLW65362 DVO65362:DVS65362 EFK65362:EFO65362 EPG65362:EPK65362 EZC65362:EZG65362 FIY65362:FJC65362 FSU65362:FSY65362 GCQ65362:GCU65362 GMM65362:GMQ65362 GWI65362:GWM65362 HGE65362:HGI65362 HQA65362:HQE65362 HZW65362:IAA65362 IJS65362:IJW65362 ITO65362:ITS65362 JDK65362:JDO65362 JNG65362:JNK65362 JXC65362:JXG65362 KGY65362:KHC65362 KQU65362:KQY65362 LAQ65362:LAU65362 LKM65362:LKQ65362 LUI65362:LUM65362 MEE65362:MEI65362 MOA65362:MOE65362 MXW65362:MYA65362 NHS65362:NHW65362 NRO65362:NRS65362 OBK65362:OBO65362 OLG65362:OLK65362 OVC65362:OVG65362 PEY65362:PFC65362 POU65362:POY65362 PYQ65362:PYU65362 QIM65362:QIQ65362 QSI65362:QSM65362 RCE65362:RCI65362 RMA65362:RME65362 RVW65362:RWA65362 SFS65362:SFW65362 SPO65362:SPS65362 SZK65362:SZO65362 TJG65362:TJK65362 TTC65362:TTG65362 UCY65362:UDC65362 UMU65362:UMY65362 UWQ65362:UWU65362 VGM65362:VGQ65362 VQI65362:VQM65362 WAE65362:WAI65362 WKA65362:WKE65362 WTW65362:WUA65362 J261970 HK130898:HO130898 RG130898:RK130898 ABC130898:ABG130898 AKY130898:ALC130898 AUU130898:AUY130898 BEQ130898:BEU130898 BOM130898:BOQ130898 BYI130898:BYM130898 CIE130898:CII130898 CSA130898:CSE130898 DBW130898:DCA130898 DLS130898:DLW130898 DVO130898:DVS130898 EFK130898:EFO130898 EPG130898:EPK130898 EZC130898:EZG130898 FIY130898:FJC130898 FSU130898:FSY130898 GCQ130898:GCU130898 GMM130898:GMQ130898 GWI130898:GWM130898 HGE130898:HGI130898 HQA130898:HQE130898 HZW130898:IAA130898 IJS130898:IJW130898 ITO130898:ITS130898 JDK130898:JDO130898 JNG130898:JNK130898 JXC130898:JXG130898 KGY130898:KHC130898 KQU130898:KQY130898 LAQ130898:LAU130898 LKM130898:LKQ130898 LUI130898:LUM130898 MEE130898:MEI130898 MOA130898:MOE130898 MXW130898:MYA130898 NHS130898:NHW130898 NRO130898:NRS130898 OBK130898:OBO130898 OLG130898:OLK130898 OVC130898:OVG130898 PEY130898:PFC130898 POU130898:POY130898 PYQ130898:PYU130898 QIM130898:QIQ130898 QSI130898:QSM130898 RCE130898:RCI130898 RMA130898:RME130898 RVW130898:RWA130898 SFS130898:SFW130898 SPO130898:SPS130898 SZK130898:SZO130898 TJG130898:TJK130898 TTC130898:TTG130898 UCY130898:UDC130898 UMU130898:UMY130898 UWQ130898:UWU130898 VGM130898:VGQ130898 VQI130898:VQM130898 WAE130898:WAI130898 WKA130898:WKE130898 WTW130898:WUA130898 J327506 HK196434:HO196434 RG196434:RK196434 ABC196434:ABG196434 AKY196434:ALC196434 AUU196434:AUY196434 BEQ196434:BEU196434 BOM196434:BOQ196434 BYI196434:BYM196434 CIE196434:CII196434 CSA196434:CSE196434 DBW196434:DCA196434 DLS196434:DLW196434 DVO196434:DVS196434 EFK196434:EFO196434 EPG196434:EPK196434 EZC196434:EZG196434 FIY196434:FJC196434 FSU196434:FSY196434 GCQ196434:GCU196434 GMM196434:GMQ196434 GWI196434:GWM196434 HGE196434:HGI196434 HQA196434:HQE196434 HZW196434:IAA196434 IJS196434:IJW196434 ITO196434:ITS196434 JDK196434:JDO196434 JNG196434:JNK196434 JXC196434:JXG196434 KGY196434:KHC196434 KQU196434:KQY196434 LAQ196434:LAU196434 LKM196434:LKQ196434 LUI196434:LUM196434 MEE196434:MEI196434 MOA196434:MOE196434 MXW196434:MYA196434 NHS196434:NHW196434 NRO196434:NRS196434 OBK196434:OBO196434 OLG196434:OLK196434 OVC196434:OVG196434 PEY196434:PFC196434 POU196434:POY196434 PYQ196434:PYU196434 QIM196434:QIQ196434 QSI196434:QSM196434 RCE196434:RCI196434 RMA196434:RME196434 RVW196434:RWA196434 SFS196434:SFW196434 SPO196434:SPS196434 SZK196434:SZO196434 TJG196434:TJK196434 TTC196434:TTG196434 UCY196434:UDC196434 UMU196434:UMY196434 UWQ196434:UWU196434 VGM196434:VGQ196434 VQI196434:VQM196434 WAE196434:WAI196434 WKA196434:WKE196434 WTW196434:WUA196434 J393042 HK261970:HO261970 RG261970:RK261970 ABC261970:ABG261970 AKY261970:ALC261970 AUU261970:AUY261970 BEQ261970:BEU261970 BOM261970:BOQ261970 BYI261970:BYM261970 CIE261970:CII261970 CSA261970:CSE261970 DBW261970:DCA261970 DLS261970:DLW261970 DVO261970:DVS261970 EFK261970:EFO261970 EPG261970:EPK261970 EZC261970:EZG261970 FIY261970:FJC261970 FSU261970:FSY261970 GCQ261970:GCU261970 GMM261970:GMQ261970 GWI261970:GWM261970 HGE261970:HGI261970 HQA261970:HQE261970 HZW261970:IAA261970 IJS261970:IJW261970 ITO261970:ITS261970 JDK261970:JDO261970 JNG261970:JNK261970 JXC261970:JXG261970 KGY261970:KHC261970 KQU261970:KQY261970 LAQ261970:LAU261970 LKM261970:LKQ261970 LUI261970:LUM261970 MEE261970:MEI261970 MOA261970:MOE261970 MXW261970:MYA261970 NHS261970:NHW261970 NRO261970:NRS261970 OBK261970:OBO261970 OLG261970:OLK261970 OVC261970:OVG261970 PEY261970:PFC261970 POU261970:POY261970 PYQ261970:PYU261970 QIM261970:QIQ261970 QSI261970:QSM261970 RCE261970:RCI261970 RMA261970:RME261970 RVW261970:RWA261970 SFS261970:SFW261970 SPO261970:SPS261970 SZK261970:SZO261970 TJG261970:TJK261970 TTC261970:TTG261970 UCY261970:UDC261970 UMU261970:UMY261970 UWQ261970:UWU261970 VGM261970:VGQ261970 VQI261970:VQM261970 WAE261970:WAI261970 WKA261970:WKE261970 WTW261970:WUA261970 J458578 HK327506:HO327506 RG327506:RK327506 ABC327506:ABG327506 AKY327506:ALC327506 AUU327506:AUY327506 BEQ327506:BEU327506 BOM327506:BOQ327506 BYI327506:BYM327506 CIE327506:CII327506 CSA327506:CSE327506 DBW327506:DCA327506 DLS327506:DLW327506 DVO327506:DVS327506 EFK327506:EFO327506 EPG327506:EPK327506 EZC327506:EZG327506 FIY327506:FJC327506 FSU327506:FSY327506 GCQ327506:GCU327506 GMM327506:GMQ327506 GWI327506:GWM327506 HGE327506:HGI327506 HQA327506:HQE327506 HZW327506:IAA327506 IJS327506:IJW327506 ITO327506:ITS327506 JDK327506:JDO327506 JNG327506:JNK327506 JXC327506:JXG327506 KGY327506:KHC327506 KQU327506:KQY327506 LAQ327506:LAU327506 LKM327506:LKQ327506 LUI327506:LUM327506 MEE327506:MEI327506 MOA327506:MOE327506 MXW327506:MYA327506 NHS327506:NHW327506 NRO327506:NRS327506 OBK327506:OBO327506 OLG327506:OLK327506 OVC327506:OVG327506 PEY327506:PFC327506 POU327506:POY327506 PYQ327506:PYU327506 QIM327506:QIQ327506 QSI327506:QSM327506 RCE327506:RCI327506 RMA327506:RME327506 RVW327506:RWA327506 SFS327506:SFW327506 SPO327506:SPS327506 SZK327506:SZO327506 TJG327506:TJK327506 TTC327506:TTG327506 UCY327506:UDC327506 UMU327506:UMY327506 UWQ327506:UWU327506 VGM327506:VGQ327506 VQI327506:VQM327506 WAE327506:WAI327506 WKA327506:WKE327506 WTW327506:WUA327506 J524114 HK393042:HO393042 RG393042:RK393042 ABC393042:ABG393042 AKY393042:ALC393042 AUU393042:AUY393042 BEQ393042:BEU393042 BOM393042:BOQ393042 BYI393042:BYM393042 CIE393042:CII393042 CSA393042:CSE393042 DBW393042:DCA393042 DLS393042:DLW393042 DVO393042:DVS393042 EFK393042:EFO393042 EPG393042:EPK393042 EZC393042:EZG393042 FIY393042:FJC393042 FSU393042:FSY393042 GCQ393042:GCU393042 GMM393042:GMQ393042 GWI393042:GWM393042 HGE393042:HGI393042 HQA393042:HQE393042 HZW393042:IAA393042 IJS393042:IJW393042 ITO393042:ITS393042 JDK393042:JDO393042 JNG393042:JNK393042 JXC393042:JXG393042 KGY393042:KHC393042 KQU393042:KQY393042 LAQ393042:LAU393042 LKM393042:LKQ393042 LUI393042:LUM393042 MEE393042:MEI393042 MOA393042:MOE393042 MXW393042:MYA393042 NHS393042:NHW393042 NRO393042:NRS393042 OBK393042:OBO393042 OLG393042:OLK393042 OVC393042:OVG393042 PEY393042:PFC393042 POU393042:POY393042 PYQ393042:PYU393042 QIM393042:QIQ393042 QSI393042:QSM393042 RCE393042:RCI393042 RMA393042:RME393042 RVW393042:RWA393042 SFS393042:SFW393042 SPO393042:SPS393042 SZK393042:SZO393042 TJG393042:TJK393042 TTC393042:TTG393042 UCY393042:UDC393042 UMU393042:UMY393042 UWQ393042:UWU393042 VGM393042:VGQ393042 VQI393042:VQM393042 WAE393042:WAI393042 WKA393042:WKE393042 WTW393042:WUA393042 J589650 HK458578:HO458578 RG458578:RK458578 ABC458578:ABG458578 AKY458578:ALC458578 AUU458578:AUY458578 BEQ458578:BEU458578 BOM458578:BOQ458578 BYI458578:BYM458578 CIE458578:CII458578 CSA458578:CSE458578 DBW458578:DCA458578 DLS458578:DLW458578 DVO458578:DVS458578 EFK458578:EFO458578 EPG458578:EPK458578 EZC458578:EZG458578 FIY458578:FJC458578 FSU458578:FSY458578 GCQ458578:GCU458578 GMM458578:GMQ458578 GWI458578:GWM458578 HGE458578:HGI458578 HQA458578:HQE458578 HZW458578:IAA458578 IJS458578:IJW458578 ITO458578:ITS458578 JDK458578:JDO458578 JNG458578:JNK458578 JXC458578:JXG458578 KGY458578:KHC458578 KQU458578:KQY458578 LAQ458578:LAU458578 LKM458578:LKQ458578 LUI458578:LUM458578 MEE458578:MEI458578 MOA458578:MOE458578 MXW458578:MYA458578 NHS458578:NHW458578 NRO458578:NRS458578 OBK458578:OBO458578 OLG458578:OLK458578 OVC458578:OVG458578 PEY458578:PFC458578 POU458578:POY458578 PYQ458578:PYU458578 QIM458578:QIQ458578 QSI458578:QSM458578 RCE458578:RCI458578 RMA458578:RME458578 RVW458578:RWA458578 SFS458578:SFW458578 SPO458578:SPS458578 SZK458578:SZO458578 TJG458578:TJK458578 TTC458578:TTG458578 UCY458578:UDC458578 UMU458578:UMY458578 UWQ458578:UWU458578 VGM458578:VGQ458578 VQI458578:VQM458578 WAE458578:WAI458578 WKA458578:WKE458578 WTW458578:WUA458578 J655186 HK524114:HO524114 RG524114:RK524114 ABC524114:ABG524114 AKY524114:ALC524114 AUU524114:AUY524114 BEQ524114:BEU524114 BOM524114:BOQ524114 BYI524114:BYM524114 CIE524114:CII524114 CSA524114:CSE524114 DBW524114:DCA524114 DLS524114:DLW524114 DVO524114:DVS524114 EFK524114:EFO524114 EPG524114:EPK524114 EZC524114:EZG524114 FIY524114:FJC524114 FSU524114:FSY524114 GCQ524114:GCU524114 GMM524114:GMQ524114 GWI524114:GWM524114 HGE524114:HGI524114 HQA524114:HQE524114 HZW524114:IAA524114 IJS524114:IJW524114 ITO524114:ITS524114 JDK524114:JDO524114 JNG524114:JNK524114 JXC524114:JXG524114 KGY524114:KHC524114 KQU524114:KQY524114 LAQ524114:LAU524114 LKM524114:LKQ524114 LUI524114:LUM524114 MEE524114:MEI524114 MOA524114:MOE524114 MXW524114:MYA524114 NHS524114:NHW524114 NRO524114:NRS524114 OBK524114:OBO524114 OLG524114:OLK524114 OVC524114:OVG524114 PEY524114:PFC524114 POU524114:POY524114 PYQ524114:PYU524114 QIM524114:QIQ524114 QSI524114:QSM524114 RCE524114:RCI524114 RMA524114:RME524114 RVW524114:RWA524114 SFS524114:SFW524114 SPO524114:SPS524114 SZK524114:SZO524114 TJG524114:TJK524114 TTC524114:TTG524114 UCY524114:UDC524114 UMU524114:UMY524114 UWQ524114:UWU524114 VGM524114:VGQ524114 VQI524114:VQM524114 WAE524114:WAI524114 WKA524114:WKE524114 WTW524114:WUA524114 J720722 HK589650:HO589650 RG589650:RK589650 ABC589650:ABG589650 AKY589650:ALC589650 AUU589650:AUY589650 BEQ589650:BEU589650 BOM589650:BOQ589650 BYI589650:BYM589650 CIE589650:CII589650 CSA589650:CSE589650 DBW589650:DCA589650 DLS589650:DLW589650 DVO589650:DVS589650 EFK589650:EFO589650 EPG589650:EPK589650 EZC589650:EZG589650 FIY589650:FJC589650 FSU589650:FSY589650 GCQ589650:GCU589650 GMM589650:GMQ589650 GWI589650:GWM589650 HGE589650:HGI589650 HQA589650:HQE589650 HZW589650:IAA589650 IJS589650:IJW589650 ITO589650:ITS589650 JDK589650:JDO589650 JNG589650:JNK589650 JXC589650:JXG589650 KGY589650:KHC589650 KQU589650:KQY589650 LAQ589650:LAU589650 LKM589650:LKQ589650 LUI589650:LUM589650 MEE589650:MEI589650 MOA589650:MOE589650 MXW589650:MYA589650 NHS589650:NHW589650 NRO589650:NRS589650 OBK589650:OBO589650 OLG589650:OLK589650 OVC589650:OVG589650 PEY589650:PFC589650 POU589650:POY589650 PYQ589650:PYU589650 QIM589650:QIQ589650 QSI589650:QSM589650 RCE589650:RCI589650 RMA589650:RME589650 RVW589650:RWA589650 SFS589650:SFW589650 SPO589650:SPS589650 SZK589650:SZO589650 TJG589650:TJK589650 TTC589650:TTG589650 UCY589650:UDC589650 UMU589650:UMY589650 UWQ589650:UWU589650 VGM589650:VGQ589650 VQI589650:VQM589650 WAE589650:WAI589650 WKA589650:WKE589650 WTW589650:WUA589650 J786258 HK655186:HO655186 RG655186:RK655186 ABC655186:ABG655186 AKY655186:ALC655186 AUU655186:AUY655186 BEQ655186:BEU655186 BOM655186:BOQ655186 BYI655186:BYM655186 CIE655186:CII655186 CSA655186:CSE655186 DBW655186:DCA655186 DLS655186:DLW655186 DVO655186:DVS655186 EFK655186:EFO655186 EPG655186:EPK655186 EZC655186:EZG655186 FIY655186:FJC655186 FSU655186:FSY655186 GCQ655186:GCU655186 GMM655186:GMQ655186 GWI655186:GWM655186 HGE655186:HGI655186 HQA655186:HQE655186 HZW655186:IAA655186 IJS655186:IJW655186 ITO655186:ITS655186 JDK655186:JDO655186 JNG655186:JNK655186 JXC655186:JXG655186 KGY655186:KHC655186 KQU655186:KQY655186 LAQ655186:LAU655186 LKM655186:LKQ655186 LUI655186:LUM655186 MEE655186:MEI655186 MOA655186:MOE655186 MXW655186:MYA655186 NHS655186:NHW655186 NRO655186:NRS655186 OBK655186:OBO655186 OLG655186:OLK655186 OVC655186:OVG655186 PEY655186:PFC655186 POU655186:POY655186 PYQ655186:PYU655186 QIM655186:QIQ655186 QSI655186:QSM655186 RCE655186:RCI655186 RMA655186:RME655186 RVW655186:RWA655186 SFS655186:SFW655186 SPO655186:SPS655186 SZK655186:SZO655186 TJG655186:TJK655186 TTC655186:TTG655186 UCY655186:UDC655186 UMU655186:UMY655186 UWQ655186:UWU655186 VGM655186:VGQ655186 VQI655186:VQM655186 WAE655186:WAI655186 WKA655186:WKE655186 WTW655186:WUA655186 J851794 HK720722:HO720722 RG720722:RK720722 ABC720722:ABG720722 AKY720722:ALC720722 AUU720722:AUY720722 BEQ720722:BEU720722 BOM720722:BOQ720722 BYI720722:BYM720722 CIE720722:CII720722 CSA720722:CSE720722 DBW720722:DCA720722 DLS720722:DLW720722 DVO720722:DVS720722 EFK720722:EFO720722 EPG720722:EPK720722 EZC720722:EZG720722 FIY720722:FJC720722 FSU720722:FSY720722 GCQ720722:GCU720722 GMM720722:GMQ720722 GWI720722:GWM720722 HGE720722:HGI720722 HQA720722:HQE720722 HZW720722:IAA720722 IJS720722:IJW720722 ITO720722:ITS720722 JDK720722:JDO720722 JNG720722:JNK720722 JXC720722:JXG720722 KGY720722:KHC720722 KQU720722:KQY720722 LAQ720722:LAU720722 LKM720722:LKQ720722 LUI720722:LUM720722 MEE720722:MEI720722 MOA720722:MOE720722 MXW720722:MYA720722 NHS720722:NHW720722 NRO720722:NRS720722 OBK720722:OBO720722 OLG720722:OLK720722 OVC720722:OVG720722 PEY720722:PFC720722 POU720722:POY720722 PYQ720722:PYU720722 QIM720722:QIQ720722 QSI720722:QSM720722 RCE720722:RCI720722 RMA720722:RME720722 RVW720722:RWA720722 SFS720722:SFW720722 SPO720722:SPS720722 SZK720722:SZO720722 TJG720722:TJK720722 TTC720722:TTG720722 UCY720722:UDC720722 UMU720722:UMY720722 UWQ720722:UWU720722 VGM720722:VGQ720722 VQI720722:VQM720722 WAE720722:WAI720722 WKA720722:WKE720722 WTW720722:WUA720722 J917330 HK786258:HO786258 RG786258:RK786258 ABC786258:ABG786258 AKY786258:ALC786258 AUU786258:AUY786258 BEQ786258:BEU786258 BOM786258:BOQ786258 BYI786258:BYM786258 CIE786258:CII786258 CSA786258:CSE786258 DBW786258:DCA786258 DLS786258:DLW786258 DVO786258:DVS786258 EFK786258:EFO786258 EPG786258:EPK786258 EZC786258:EZG786258 FIY786258:FJC786258 FSU786258:FSY786258 GCQ786258:GCU786258 GMM786258:GMQ786258 GWI786258:GWM786258 HGE786258:HGI786258 HQA786258:HQE786258 HZW786258:IAA786258 IJS786258:IJW786258 ITO786258:ITS786258 JDK786258:JDO786258 JNG786258:JNK786258 JXC786258:JXG786258 KGY786258:KHC786258 KQU786258:KQY786258 LAQ786258:LAU786258 LKM786258:LKQ786258 LUI786258:LUM786258 MEE786258:MEI786258 MOA786258:MOE786258 MXW786258:MYA786258 NHS786258:NHW786258 NRO786258:NRS786258 OBK786258:OBO786258 OLG786258:OLK786258 OVC786258:OVG786258 PEY786258:PFC786258 POU786258:POY786258 PYQ786258:PYU786258 QIM786258:QIQ786258 QSI786258:QSM786258 RCE786258:RCI786258 RMA786258:RME786258 RVW786258:RWA786258 SFS786258:SFW786258 SPO786258:SPS786258 SZK786258:SZO786258 TJG786258:TJK786258 TTC786258:TTG786258 UCY786258:UDC786258 UMU786258:UMY786258 UWQ786258:UWU786258 VGM786258:VGQ786258 VQI786258:VQM786258 WAE786258:WAI786258 WKA786258:WKE786258 WTW786258:WUA786258 J982866 HK851794:HO851794 RG851794:RK851794 ABC851794:ABG851794 AKY851794:ALC851794 AUU851794:AUY851794 BEQ851794:BEU851794 BOM851794:BOQ851794 BYI851794:BYM851794 CIE851794:CII851794 CSA851794:CSE851794 DBW851794:DCA851794 DLS851794:DLW851794 DVO851794:DVS851794 EFK851794:EFO851794 EPG851794:EPK851794 EZC851794:EZG851794 FIY851794:FJC851794 FSU851794:FSY851794 GCQ851794:GCU851794 GMM851794:GMQ851794 GWI851794:GWM851794 HGE851794:HGI851794 HQA851794:HQE851794 HZW851794:IAA851794 IJS851794:IJW851794 ITO851794:ITS851794 JDK851794:JDO851794 JNG851794:JNK851794 JXC851794:JXG851794 KGY851794:KHC851794 KQU851794:KQY851794 LAQ851794:LAU851794 LKM851794:LKQ851794 LUI851794:LUM851794 MEE851794:MEI851794 MOA851794:MOE851794 MXW851794:MYA851794 NHS851794:NHW851794 NRO851794:NRS851794 OBK851794:OBO851794 OLG851794:OLK851794 OVC851794:OVG851794 PEY851794:PFC851794 POU851794:POY851794 PYQ851794:PYU851794 QIM851794:QIQ851794 QSI851794:QSM851794 RCE851794:RCI851794 RMA851794:RME851794 RVW851794:RWA851794 SFS851794:SFW851794 SPO851794:SPS851794 SZK851794:SZO851794 TJG851794:TJK851794 TTC851794:TTG851794 UCY851794:UDC851794 UMU851794:UMY851794 UWQ851794:UWU851794 VGM851794:VGQ851794 VQI851794:VQM851794 WAE851794:WAI851794 WKA851794:WKE851794 WTW851794:WUA851794 J851806 HK917330:HO917330 RG917330:RK917330 ABC917330:ABG917330 AKY917330:ALC917330 AUU917330:AUY917330 BEQ917330:BEU917330 BOM917330:BOQ917330 BYI917330:BYM917330 CIE917330:CII917330 CSA917330:CSE917330 DBW917330:DCA917330 DLS917330:DLW917330 DVO917330:DVS917330 EFK917330:EFO917330 EPG917330:EPK917330 EZC917330:EZG917330 FIY917330:FJC917330 FSU917330:FSY917330 GCQ917330:GCU917330 GMM917330:GMQ917330 GWI917330:GWM917330 HGE917330:HGI917330 HQA917330:HQE917330 HZW917330:IAA917330 IJS917330:IJW917330 ITO917330:ITS917330 JDK917330:JDO917330 JNG917330:JNK917330 JXC917330:JXG917330 KGY917330:KHC917330 KQU917330:KQY917330 LAQ917330:LAU917330 LKM917330:LKQ917330 LUI917330:LUM917330 MEE917330:MEI917330 MOA917330:MOE917330 MXW917330:MYA917330 NHS917330:NHW917330 NRO917330:NRS917330 OBK917330:OBO917330 OLG917330:OLK917330 OVC917330:OVG917330 PEY917330:PFC917330 POU917330:POY917330 PYQ917330:PYU917330 QIM917330:QIQ917330 QSI917330:QSM917330 RCE917330:RCI917330 RMA917330:RME917330 RVW917330:RWA917330 SFS917330:SFW917330 SPO917330:SPS917330 SZK917330:SZO917330 TJG917330:TJK917330 TTC917330:TTG917330 UCY917330:UDC917330 UMU917330:UMY917330 UWQ917330:UWU917330 VGM917330:VGQ917330 VQI917330:VQM917330 WAE917330:WAI917330 WKA917330:WKE917330 WTW917330:WUA917330 J65367 HK982866:HO982866 RG982866:RK982866 ABC982866:ABG982866 AKY982866:ALC982866 AUU982866:AUY982866 BEQ982866:BEU982866 BOM982866:BOQ982866 BYI982866:BYM982866 CIE982866:CII982866 CSA982866:CSE982866 DBW982866:DCA982866 DLS982866:DLW982866 DVO982866:DVS982866 EFK982866:EFO982866 EPG982866:EPK982866 EZC982866:EZG982866 FIY982866:FJC982866 FSU982866:FSY982866 GCQ982866:GCU982866 GMM982866:GMQ982866 GWI982866:GWM982866 HGE982866:HGI982866 HQA982866:HQE982866 HZW982866:IAA982866 IJS982866:IJW982866 ITO982866:ITS982866 JDK982866:JDO982866 JNG982866:JNK982866 JXC982866:JXG982866 KGY982866:KHC982866 KQU982866:KQY982866 LAQ982866:LAU982866 LKM982866:LKQ982866 LUI982866:LUM982866 MEE982866:MEI982866 MOA982866:MOE982866 MXW982866:MYA982866 NHS982866:NHW982866 NRO982866:NRS982866 OBK982866:OBO982866 OLG982866:OLK982866 OVC982866:OVG982866 PEY982866:PFC982866 POU982866:POY982866 PYQ982866:PYU982866 QIM982866:QIQ982866 QSI982866:QSM982866 RCE982866:RCI982866 RMA982866:RME982866 RVW982866:RWA982866 SFS982866:SFW982866 SPO982866:SPS982866 SZK982866:SZO982866 TJG982866:TJK982866 TTC982866:TTG982866 UCY982866:UDC982866 UMU982866:UMY982866 UWQ982866:UWU982866 VGM982866:VGQ982866 VQI982866:VQM982866 WAE982866:WAI982866 WKA982866:WKE982866 WTW982866:WUA982866 J130903 HL851806:HO851806 RH851806:RK851806 ABD851806:ABG851806 AKZ851806:ALC851806 AUV851806:AUY851806 BER851806:BEU851806 BON851806:BOQ851806 BYJ851806:BYM851806 CIF851806:CII851806 CSB851806:CSE851806 DBX851806:DCA851806 DLT851806:DLW851806 DVP851806:DVS851806 EFL851806:EFO851806 EPH851806:EPK851806 EZD851806:EZG851806 FIZ851806:FJC851806 FSV851806:FSY851806 GCR851806:GCU851806 GMN851806:GMQ851806 GWJ851806:GWM851806 HGF851806:HGI851806 HQB851806:HQE851806 HZX851806:IAA851806 IJT851806:IJW851806 ITP851806:ITS851806 JDL851806:JDO851806 JNH851806:JNK851806 JXD851806:JXG851806 KGZ851806:KHC851806 KQV851806:KQY851806 LAR851806:LAU851806 LKN851806:LKQ851806 LUJ851806:LUM851806 MEF851806:MEI851806 MOB851806:MOE851806 MXX851806:MYA851806 NHT851806:NHW851806 NRP851806:NRS851806 OBL851806:OBO851806 OLH851806:OLK851806 OVD851806:OVG851806 PEZ851806:PFC851806 POV851806:POY851806 PYR851806:PYU851806 QIN851806:QIQ851806 QSJ851806:QSM851806 RCF851806:RCI851806 RMB851806:RME851806 RVX851806:RWA851806 SFT851806:SFW851806 SPP851806:SPS851806 SZL851806:SZO851806 TJH851806:TJK851806 TTD851806:TTG851806 UCZ851806:UDC851806 UMV851806:UMY851806 UWR851806:UWU851806 VGN851806:VGQ851806 VQJ851806:VQM851806 WAF851806:WAI851806 WKB851806:WKE851806 WTX851806:WUA851806 J196439 HK65367:HO65367 RG65367:RK65367 ABC65367:ABG65367 AKY65367:ALC65367 AUU65367:AUY65367 BEQ65367:BEU65367 BOM65367:BOQ65367 BYI65367:BYM65367 CIE65367:CII65367 CSA65367:CSE65367 DBW65367:DCA65367 DLS65367:DLW65367 DVO65367:DVS65367 EFK65367:EFO65367 EPG65367:EPK65367 EZC65367:EZG65367 FIY65367:FJC65367 FSU65367:FSY65367 GCQ65367:GCU65367 GMM65367:GMQ65367 GWI65367:GWM65367 HGE65367:HGI65367 HQA65367:HQE65367 HZW65367:IAA65367 IJS65367:IJW65367 ITO65367:ITS65367 JDK65367:JDO65367 JNG65367:JNK65367 JXC65367:JXG65367 KGY65367:KHC65367 KQU65367:KQY65367 LAQ65367:LAU65367 LKM65367:LKQ65367 LUI65367:LUM65367 MEE65367:MEI65367 MOA65367:MOE65367 MXW65367:MYA65367 NHS65367:NHW65367 NRO65367:NRS65367 OBK65367:OBO65367 OLG65367:OLK65367 OVC65367:OVG65367 PEY65367:PFC65367 POU65367:POY65367 PYQ65367:PYU65367 QIM65367:QIQ65367 QSI65367:QSM65367 RCE65367:RCI65367 RMA65367:RME65367 RVW65367:RWA65367 SFS65367:SFW65367 SPO65367:SPS65367 SZK65367:SZO65367 TJG65367:TJK65367 TTC65367:TTG65367 UCY65367:UDC65367 UMU65367:UMY65367 UWQ65367:UWU65367 VGM65367:VGQ65367 VQI65367:VQM65367 WAE65367:WAI65367 WKA65367:WKE65367 WTW65367:WUA65367 J261975 HK130903:HO130903 RG130903:RK130903 ABC130903:ABG130903 AKY130903:ALC130903 AUU130903:AUY130903 BEQ130903:BEU130903 BOM130903:BOQ130903 BYI130903:BYM130903 CIE130903:CII130903 CSA130903:CSE130903 DBW130903:DCA130903 DLS130903:DLW130903 DVO130903:DVS130903 EFK130903:EFO130903 EPG130903:EPK130903 EZC130903:EZG130903 FIY130903:FJC130903 FSU130903:FSY130903 GCQ130903:GCU130903 GMM130903:GMQ130903 GWI130903:GWM130903 HGE130903:HGI130903 HQA130903:HQE130903 HZW130903:IAA130903 IJS130903:IJW130903 ITO130903:ITS130903 JDK130903:JDO130903 JNG130903:JNK130903 JXC130903:JXG130903 KGY130903:KHC130903 KQU130903:KQY130903 LAQ130903:LAU130903 LKM130903:LKQ130903 LUI130903:LUM130903 MEE130903:MEI130903 MOA130903:MOE130903 MXW130903:MYA130903 NHS130903:NHW130903 NRO130903:NRS130903 OBK130903:OBO130903 OLG130903:OLK130903 OVC130903:OVG130903 PEY130903:PFC130903 POU130903:POY130903 PYQ130903:PYU130903 QIM130903:QIQ130903 QSI130903:QSM130903 RCE130903:RCI130903 RMA130903:RME130903 RVW130903:RWA130903 SFS130903:SFW130903 SPO130903:SPS130903 SZK130903:SZO130903 TJG130903:TJK130903 TTC130903:TTG130903 UCY130903:UDC130903 UMU130903:UMY130903 UWQ130903:UWU130903 VGM130903:VGQ130903 VQI130903:VQM130903 WAE130903:WAI130903 WKA130903:WKE130903 WTW130903:WUA130903 J327511 HK196439:HO196439 RG196439:RK196439 ABC196439:ABG196439 AKY196439:ALC196439 AUU196439:AUY196439 BEQ196439:BEU196439 BOM196439:BOQ196439 BYI196439:BYM196439 CIE196439:CII196439 CSA196439:CSE196439 DBW196439:DCA196439 DLS196439:DLW196439 DVO196439:DVS196439 EFK196439:EFO196439 EPG196439:EPK196439 EZC196439:EZG196439 FIY196439:FJC196439 FSU196439:FSY196439 GCQ196439:GCU196439 GMM196439:GMQ196439 GWI196439:GWM196439 HGE196439:HGI196439 HQA196439:HQE196439 HZW196439:IAA196439 IJS196439:IJW196439 ITO196439:ITS196439 JDK196439:JDO196439 JNG196439:JNK196439 JXC196439:JXG196439 KGY196439:KHC196439 KQU196439:KQY196439 LAQ196439:LAU196439 LKM196439:LKQ196439 LUI196439:LUM196439 MEE196439:MEI196439 MOA196439:MOE196439 MXW196439:MYA196439 NHS196439:NHW196439 NRO196439:NRS196439 OBK196439:OBO196439 OLG196439:OLK196439 OVC196439:OVG196439 PEY196439:PFC196439 POU196439:POY196439 PYQ196439:PYU196439 QIM196439:QIQ196439 QSI196439:QSM196439 RCE196439:RCI196439 RMA196439:RME196439 RVW196439:RWA196439 SFS196439:SFW196439 SPO196439:SPS196439 SZK196439:SZO196439 TJG196439:TJK196439 TTC196439:TTG196439 UCY196439:UDC196439 UMU196439:UMY196439 UWQ196439:UWU196439 VGM196439:VGQ196439 VQI196439:VQM196439 WAE196439:WAI196439 WKA196439:WKE196439 WTW196439:WUA196439 J393047 HK261975:HO261975 RG261975:RK261975 ABC261975:ABG261975 AKY261975:ALC261975 AUU261975:AUY261975 BEQ261975:BEU261975 BOM261975:BOQ261975 BYI261975:BYM261975 CIE261975:CII261975 CSA261975:CSE261975 DBW261975:DCA261975 DLS261975:DLW261975 DVO261975:DVS261975 EFK261975:EFO261975 EPG261975:EPK261975 EZC261975:EZG261975 FIY261975:FJC261975 FSU261975:FSY261975 GCQ261975:GCU261975 GMM261975:GMQ261975 GWI261975:GWM261975 HGE261975:HGI261975 HQA261975:HQE261975 HZW261975:IAA261975 IJS261975:IJW261975 ITO261975:ITS261975 JDK261975:JDO261975 JNG261975:JNK261975 JXC261975:JXG261975 KGY261975:KHC261975 KQU261975:KQY261975 LAQ261975:LAU261975 LKM261975:LKQ261975 LUI261975:LUM261975 MEE261975:MEI261975 MOA261975:MOE261975 MXW261975:MYA261975 NHS261975:NHW261975 NRO261975:NRS261975 OBK261975:OBO261975 OLG261975:OLK261975 OVC261975:OVG261975 PEY261975:PFC261975 POU261975:POY261975 PYQ261975:PYU261975 QIM261975:QIQ261975 QSI261975:QSM261975 RCE261975:RCI261975 RMA261975:RME261975 RVW261975:RWA261975 SFS261975:SFW261975 SPO261975:SPS261975 SZK261975:SZO261975 TJG261975:TJK261975 TTC261975:TTG261975 UCY261975:UDC261975 UMU261975:UMY261975 UWQ261975:UWU261975 VGM261975:VGQ261975 VQI261975:VQM261975 WAE261975:WAI261975 WKA261975:WKE261975 WTW261975:WUA261975 J458583 HK327511:HO327511 RG327511:RK327511 ABC327511:ABG327511 AKY327511:ALC327511 AUU327511:AUY327511 BEQ327511:BEU327511 BOM327511:BOQ327511 BYI327511:BYM327511 CIE327511:CII327511 CSA327511:CSE327511 DBW327511:DCA327511 DLS327511:DLW327511 DVO327511:DVS327511 EFK327511:EFO327511 EPG327511:EPK327511 EZC327511:EZG327511 FIY327511:FJC327511 FSU327511:FSY327511 GCQ327511:GCU327511 GMM327511:GMQ327511 GWI327511:GWM327511 HGE327511:HGI327511 HQA327511:HQE327511 HZW327511:IAA327511 IJS327511:IJW327511 ITO327511:ITS327511 JDK327511:JDO327511 JNG327511:JNK327511 JXC327511:JXG327511 KGY327511:KHC327511 KQU327511:KQY327511 LAQ327511:LAU327511 LKM327511:LKQ327511 LUI327511:LUM327511 MEE327511:MEI327511 MOA327511:MOE327511 MXW327511:MYA327511 NHS327511:NHW327511 NRO327511:NRS327511 OBK327511:OBO327511 OLG327511:OLK327511 OVC327511:OVG327511 PEY327511:PFC327511 POU327511:POY327511 PYQ327511:PYU327511 QIM327511:QIQ327511 QSI327511:QSM327511 RCE327511:RCI327511 RMA327511:RME327511 RVW327511:RWA327511 SFS327511:SFW327511 SPO327511:SPS327511 SZK327511:SZO327511 TJG327511:TJK327511 TTC327511:TTG327511 UCY327511:UDC327511 UMU327511:UMY327511 UWQ327511:UWU327511 VGM327511:VGQ327511 VQI327511:VQM327511 WAE327511:WAI327511 WKA327511:WKE327511 WTW327511:WUA327511 J524119 HK393047:HO393047 RG393047:RK393047 ABC393047:ABG393047 AKY393047:ALC393047 AUU393047:AUY393047 BEQ393047:BEU393047 BOM393047:BOQ393047 BYI393047:BYM393047 CIE393047:CII393047 CSA393047:CSE393047 DBW393047:DCA393047 DLS393047:DLW393047 DVO393047:DVS393047 EFK393047:EFO393047 EPG393047:EPK393047 EZC393047:EZG393047 FIY393047:FJC393047 FSU393047:FSY393047 GCQ393047:GCU393047 GMM393047:GMQ393047 GWI393047:GWM393047 HGE393047:HGI393047 HQA393047:HQE393047 HZW393047:IAA393047 IJS393047:IJW393047 ITO393047:ITS393047 JDK393047:JDO393047 JNG393047:JNK393047 JXC393047:JXG393047 KGY393047:KHC393047 KQU393047:KQY393047 LAQ393047:LAU393047 LKM393047:LKQ393047 LUI393047:LUM393047 MEE393047:MEI393047 MOA393047:MOE393047 MXW393047:MYA393047 NHS393047:NHW393047 NRO393047:NRS393047 OBK393047:OBO393047 OLG393047:OLK393047 OVC393047:OVG393047 PEY393047:PFC393047 POU393047:POY393047 PYQ393047:PYU393047 QIM393047:QIQ393047 QSI393047:QSM393047 RCE393047:RCI393047 RMA393047:RME393047 RVW393047:RWA393047 SFS393047:SFW393047 SPO393047:SPS393047 SZK393047:SZO393047 TJG393047:TJK393047 TTC393047:TTG393047 UCY393047:UDC393047 UMU393047:UMY393047 UWQ393047:UWU393047 VGM393047:VGQ393047 VQI393047:VQM393047 WAE393047:WAI393047 WKA393047:WKE393047 WTW393047:WUA393047 J589655 HK458583:HO458583 RG458583:RK458583 ABC458583:ABG458583 AKY458583:ALC458583 AUU458583:AUY458583 BEQ458583:BEU458583 BOM458583:BOQ458583 BYI458583:BYM458583 CIE458583:CII458583 CSA458583:CSE458583 DBW458583:DCA458583 DLS458583:DLW458583 DVO458583:DVS458583 EFK458583:EFO458583 EPG458583:EPK458583 EZC458583:EZG458583 FIY458583:FJC458583 FSU458583:FSY458583 GCQ458583:GCU458583 GMM458583:GMQ458583 GWI458583:GWM458583 HGE458583:HGI458583 HQA458583:HQE458583 HZW458583:IAA458583 IJS458583:IJW458583 ITO458583:ITS458583 JDK458583:JDO458583 JNG458583:JNK458583 JXC458583:JXG458583 KGY458583:KHC458583 KQU458583:KQY458583 LAQ458583:LAU458583 LKM458583:LKQ458583 LUI458583:LUM458583 MEE458583:MEI458583 MOA458583:MOE458583 MXW458583:MYA458583 NHS458583:NHW458583 NRO458583:NRS458583 OBK458583:OBO458583 OLG458583:OLK458583 OVC458583:OVG458583 PEY458583:PFC458583 POU458583:POY458583 PYQ458583:PYU458583 QIM458583:QIQ458583 QSI458583:QSM458583 RCE458583:RCI458583 RMA458583:RME458583 RVW458583:RWA458583 SFS458583:SFW458583 SPO458583:SPS458583 SZK458583:SZO458583 TJG458583:TJK458583 TTC458583:TTG458583 UCY458583:UDC458583 UMU458583:UMY458583 UWQ458583:UWU458583 VGM458583:VGQ458583 VQI458583:VQM458583 WAE458583:WAI458583 WKA458583:WKE458583 WTW458583:WUA458583 J655191 HK524119:HO524119 RG524119:RK524119 ABC524119:ABG524119 AKY524119:ALC524119 AUU524119:AUY524119 BEQ524119:BEU524119 BOM524119:BOQ524119 BYI524119:BYM524119 CIE524119:CII524119 CSA524119:CSE524119 DBW524119:DCA524119 DLS524119:DLW524119 DVO524119:DVS524119 EFK524119:EFO524119 EPG524119:EPK524119 EZC524119:EZG524119 FIY524119:FJC524119 FSU524119:FSY524119 GCQ524119:GCU524119 GMM524119:GMQ524119 GWI524119:GWM524119 HGE524119:HGI524119 HQA524119:HQE524119 HZW524119:IAA524119 IJS524119:IJW524119 ITO524119:ITS524119 JDK524119:JDO524119 JNG524119:JNK524119 JXC524119:JXG524119 KGY524119:KHC524119 KQU524119:KQY524119 LAQ524119:LAU524119 LKM524119:LKQ524119 LUI524119:LUM524119 MEE524119:MEI524119 MOA524119:MOE524119 MXW524119:MYA524119 NHS524119:NHW524119 NRO524119:NRS524119 OBK524119:OBO524119 OLG524119:OLK524119 OVC524119:OVG524119 PEY524119:PFC524119 POU524119:POY524119 PYQ524119:PYU524119 QIM524119:QIQ524119 QSI524119:QSM524119 RCE524119:RCI524119 RMA524119:RME524119 RVW524119:RWA524119 SFS524119:SFW524119 SPO524119:SPS524119 SZK524119:SZO524119 TJG524119:TJK524119 TTC524119:TTG524119 UCY524119:UDC524119 UMU524119:UMY524119 UWQ524119:UWU524119 VGM524119:VGQ524119 VQI524119:VQM524119 WAE524119:WAI524119 WKA524119:WKE524119 WTW524119:WUA524119 J720727 HK589655:HO589655 RG589655:RK589655 ABC589655:ABG589655 AKY589655:ALC589655 AUU589655:AUY589655 BEQ589655:BEU589655 BOM589655:BOQ589655 BYI589655:BYM589655 CIE589655:CII589655 CSA589655:CSE589655 DBW589655:DCA589655 DLS589655:DLW589655 DVO589655:DVS589655 EFK589655:EFO589655 EPG589655:EPK589655 EZC589655:EZG589655 FIY589655:FJC589655 FSU589655:FSY589655 GCQ589655:GCU589655 GMM589655:GMQ589655 GWI589655:GWM589655 HGE589655:HGI589655 HQA589655:HQE589655 HZW589655:IAA589655 IJS589655:IJW589655 ITO589655:ITS589655 JDK589655:JDO589655 JNG589655:JNK589655 JXC589655:JXG589655 KGY589655:KHC589655 KQU589655:KQY589655 LAQ589655:LAU589655 LKM589655:LKQ589655 LUI589655:LUM589655 MEE589655:MEI589655 MOA589655:MOE589655 MXW589655:MYA589655 NHS589655:NHW589655 NRO589655:NRS589655 OBK589655:OBO589655 OLG589655:OLK589655 OVC589655:OVG589655 PEY589655:PFC589655 POU589655:POY589655 PYQ589655:PYU589655 QIM589655:QIQ589655 QSI589655:QSM589655 RCE589655:RCI589655 RMA589655:RME589655 RVW589655:RWA589655 SFS589655:SFW589655 SPO589655:SPS589655 SZK589655:SZO589655 TJG589655:TJK589655 TTC589655:TTG589655 UCY589655:UDC589655 UMU589655:UMY589655 UWQ589655:UWU589655 VGM589655:VGQ589655 VQI589655:VQM589655 WAE589655:WAI589655 WKA589655:WKE589655 WTW589655:WUA589655 J786263 HK655191:HO655191 RG655191:RK655191 ABC655191:ABG655191 AKY655191:ALC655191 AUU655191:AUY655191 BEQ655191:BEU655191 BOM655191:BOQ655191 BYI655191:BYM655191 CIE655191:CII655191 CSA655191:CSE655191 DBW655191:DCA655191 DLS655191:DLW655191 DVO655191:DVS655191 EFK655191:EFO655191 EPG655191:EPK655191 EZC655191:EZG655191 FIY655191:FJC655191 FSU655191:FSY655191 GCQ655191:GCU655191 GMM655191:GMQ655191 GWI655191:GWM655191 HGE655191:HGI655191 HQA655191:HQE655191 HZW655191:IAA655191 IJS655191:IJW655191 ITO655191:ITS655191 JDK655191:JDO655191 JNG655191:JNK655191 JXC655191:JXG655191 KGY655191:KHC655191 KQU655191:KQY655191 LAQ655191:LAU655191 LKM655191:LKQ655191 LUI655191:LUM655191 MEE655191:MEI655191 MOA655191:MOE655191 MXW655191:MYA655191 NHS655191:NHW655191 NRO655191:NRS655191 OBK655191:OBO655191 OLG655191:OLK655191 OVC655191:OVG655191 PEY655191:PFC655191 POU655191:POY655191 PYQ655191:PYU655191 QIM655191:QIQ655191 QSI655191:QSM655191 RCE655191:RCI655191 RMA655191:RME655191 RVW655191:RWA655191 SFS655191:SFW655191 SPO655191:SPS655191 SZK655191:SZO655191 TJG655191:TJK655191 TTC655191:TTG655191 UCY655191:UDC655191 UMU655191:UMY655191 UWQ655191:UWU655191 VGM655191:VGQ655191 VQI655191:VQM655191 WAE655191:WAI655191 WKA655191:WKE655191 WTW655191:WUA655191 J851799 HK720727:HO720727 RG720727:RK720727 ABC720727:ABG720727 AKY720727:ALC720727 AUU720727:AUY720727 BEQ720727:BEU720727 BOM720727:BOQ720727 BYI720727:BYM720727 CIE720727:CII720727 CSA720727:CSE720727 DBW720727:DCA720727 DLS720727:DLW720727 DVO720727:DVS720727 EFK720727:EFO720727 EPG720727:EPK720727 EZC720727:EZG720727 FIY720727:FJC720727 FSU720727:FSY720727 GCQ720727:GCU720727 GMM720727:GMQ720727 GWI720727:GWM720727 HGE720727:HGI720727 HQA720727:HQE720727 HZW720727:IAA720727 IJS720727:IJW720727 ITO720727:ITS720727 JDK720727:JDO720727 JNG720727:JNK720727 JXC720727:JXG720727 KGY720727:KHC720727 KQU720727:KQY720727 LAQ720727:LAU720727 LKM720727:LKQ720727 LUI720727:LUM720727 MEE720727:MEI720727 MOA720727:MOE720727 MXW720727:MYA720727 NHS720727:NHW720727 NRO720727:NRS720727 OBK720727:OBO720727 OLG720727:OLK720727 OVC720727:OVG720727 PEY720727:PFC720727 POU720727:POY720727 PYQ720727:PYU720727 QIM720727:QIQ720727 QSI720727:QSM720727 RCE720727:RCI720727 RMA720727:RME720727 RVW720727:RWA720727 SFS720727:SFW720727 SPO720727:SPS720727 SZK720727:SZO720727 TJG720727:TJK720727 TTC720727:TTG720727 UCY720727:UDC720727 UMU720727:UMY720727 UWQ720727:UWU720727 VGM720727:VGQ720727 VQI720727:VQM720727 WAE720727:WAI720727 WKA720727:WKE720727 WTW720727:WUA720727 J917335 HK786263:HO786263 RG786263:RK786263 ABC786263:ABG786263 AKY786263:ALC786263 AUU786263:AUY786263 BEQ786263:BEU786263 BOM786263:BOQ786263 BYI786263:BYM786263 CIE786263:CII786263 CSA786263:CSE786263 DBW786263:DCA786263 DLS786263:DLW786263 DVO786263:DVS786263 EFK786263:EFO786263 EPG786263:EPK786263 EZC786263:EZG786263 FIY786263:FJC786263 FSU786263:FSY786263 GCQ786263:GCU786263 GMM786263:GMQ786263 GWI786263:GWM786263 HGE786263:HGI786263 HQA786263:HQE786263 HZW786263:IAA786263 IJS786263:IJW786263 ITO786263:ITS786263 JDK786263:JDO786263 JNG786263:JNK786263 JXC786263:JXG786263 KGY786263:KHC786263 KQU786263:KQY786263 LAQ786263:LAU786263 LKM786263:LKQ786263 LUI786263:LUM786263 MEE786263:MEI786263 MOA786263:MOE786263 MXW786263:MYA786263 NHS786263:NHW786263 NRO786263:NRS786263 OBK786263:OBO786263 OLG786263:OLK786263 OVC786263:OVG786263 PEY786263:PFC786263 POU786263:POY786263 PYQ786263:PYU786263 QIM786263:QIQ786263 QSI786263:QSM786263 RCE786263:RCI786263 RMA786263:RME786263 RVW786263:RWA786263 SFS786263:SFW786263 SPO786263:SPS786263 SZK786263:SZO786263 TJG786263:TJK786263 TTC786263:TTG786263 UCY786263:UDC786263 UMU786263:UMY786263 UWQ786263:UWU786263 VGM786263:VGQ786263 VQI786263:VQM786263 WAE786263:WAI786263 WKA786263:WKE786263 WTW786263:WUA786263 J982871 HK851799:HO851799 RG851799:RK851799 ABC851799:ABG851799 AKY851799:ALC851799 AUU851799:AUY851799 BEQ851799:BEU851799 BOM851799:BOQ851799 BYI851799:BYM851799 CIE851799:CII851799 CSA851799:CSE851799 DBW851799:DCA851799 DLS851799:DLW851799 DVO851799:DVS851799 EFK851799:EFO851799 EPG851799:EPK851799 EZC851799:EZG851799 FIY851799:FJC851799 FSU851799:FSY851799 GCQ851799:GCU851799 GMM851799:GMQ851799 GWI851799:GWM851799 HGE851799:HGI851799 HQA851799:HQE851799 HZW851799:IAA851799 IJS851799:IJW851799 ITO851799:ITS851799 JDK851799:JDO851799 JNG851799:JNK851799 JXC851799:JXG851799 KGY851799:KHC851799 KQU851799:KQY851799 LAQ851799:LAU851799 LKM851799:LKQ851799 LUI851799:LUM851799 MEE851799:MEI851799 MOA851799:MOE851799 MXW851799:MYA851799 NHS851799:NHW851799 NRO851799:NRS851799 OBK851799:OBO851799 OLG851799:OLK851799 OVC851799:OVG851799 PEY851799:PFC851799 POU851799:POY851799 PYQ851799:PYU851799 QIM851799:QIQ851799 QSI851799:QSM851799 RCE851799:RCI851799 RMA851799:RME851799 RVW851799:RWA851799 SFS851799:SFW851799 SPO851799:SPS851799 SZK851799:SZO851799 TJG851799:TJK851799 TTC851799:TTG851799 UCY851799:UDC851799 UMU851799:UMY851799 UWQ851799:UWU851799 VGM851799:VGQ851799 VQI851799:VQM851799 WAE851799:WAI851799 WKA851799:WKE851799 WTW851799:WUA851799 J917342 HK917335:HO917335 RG917335:RK917335 ABC917335:ABG917335 AKY917335:ALC917335 AUU917335:AUY917335 BEQ917335:BEU917335 BOM917335:BOQ917335 BYI917335:BYM917335 CIE917335:CII917335 CSA917335:CSE917335 DBW917335:DCA917335 DLS917335:DLW917335 DVO917335:DVS917335 EFK917335:EFO917335 EPG917335:EPK917335 EZC917335:EZG917335 FIY917335:FJC917335 FSU917335:FSY917335 GCQ917335:GCU917335 GMM917335:GMQ917335 GWI917335:GWM917335 HGE917335:HGI917335 HQA917335:HQE917335 HZW917335:IAA917335 IJS917335:IJW917335 ITO917335:ITS917335 JDK917335:JDO917335 JNG917335:JNK917335 JXC917335:JXG917335 KGY917335:KHC917335 KQU917335:KQY917335 LAQ917335:LAU917335 LKM917335:LKQ917335 LUI917335:LUM917335 MEE917335:MEI917335 MOA917335:MOE917335 MXW917335:MYA917335 NHS917335:NHW917335 NRO917335:NRS917335 OBK917335:OBO917335 OLG917335:OLK917335 OVC917335:OVG917335 PEY917335:PFC917335 POU917335:POY917335 PYQ917335:PYU917335 QIM917335:QIQ917335 QSI917335:QSM917335 RCE917335:RCI917335 RMA917335:RME917335 RVW917335:RWA917335 SFS917335:SFW917335 SPO917335:SPS917335 SZK917335:SZO917335 TJG917335:TJK917335 TTC917335:TTG917335 UCY917335:UDC917335 UMU917335:UMY917335 UWQ917335:UWU917335 VGM917335:VGQ917335 VQI917335:VQM917335 WAE917335:WAI917335 WKA917335:WKE917335 WTW917335:WUA917335 J65380 HK982871:HO982871 RG982871:RK982871 ABC982871:ABG982871 AKY982871:ALC982871 AUU982871:AUY982871 BEQ982871:BEU982871 BOM982871:BOQ982871 BYI982871:BYM982871 CIE982871:CII982871 CSA982871:CSE982871 DBW982871:DCA982871 DLS982871:DLW982871 DVO982871:DVS982871 EFK982871:EFO982871 EPG982871:EPK982871 EZC982871:EZG982871 FIY982871:FJC982871 FSU982871:FSY982871 GCQ982871:GCU982871 GMM982871:GMQ982871 GWI982871:GWM982871 HGE982871:HGI982871 HQA982871:HQE982871 HZW982871:IAA982871 IJS982871:IJW982871 ITO982871:ITS982871 JDK982871:JDO982871 JNG982871:JNK982871 JXC982871:JXG982871 KGY982871:KHC982871 KQU982871:KQY982871 LAQ982871:LAU982871 LKM982871:LKQ982871 LUI982871:LUM982871 MEE982871:MEI982871 MOA982871:MOE982871 MXW982871:MYA982871 NHS982871:NHW982871 NRO982871:NRS982871 OBK982871:OBO982871 OLG982871:OLK982871 OVC982871:OVG982871 PEY982871:PFC982871 POU982871:POY982871 PYQ982871:PYU982871 QIM982871:QIQ982871 QSI982871:QSM982871 RCE982871:RCI982871 RMA982871:RME982871 RVW982871:RWA982871 SFS982871:SFW982871 SPO982871:SPS982871 SZK982871:SZO982871 TJG982871:TJK982871 TTC982871:TTG982871 UCY982871:UDC982871 UMU982871:UMY982871 UWQ982871:UWU982871 VGM982871:VGQ982871 VQI982871:VQM982871 WAE982871:WAI982871 WKA982871:WKE982871 WTW982871:WUA982871 J130916 HL917342:HO917342 RH917342:RK917342 ABD917342:ABG917342 AKZ917342:ALC917342 AUV917342:AUY917342 BER917342:BEU917342 BON917342:BOQ917342 BYJ917342:BYM917342 CIF917342:CII917342 CSB917342:CSE917342 DBX917342:DCA917342 DLT917342:DLW917342 DVP917342:DVS917342 EFL917342:EFO917342 EPH917342:EPK917342 EZD917342:EZG917342 FIZ917342:FJC917342 FSV917342:FSY917342 GCR917342:GCU917342 GMN917342:GMQ917342 GWJ917342:GWM917342 HGF917342:HGI917342 HQB917342:HQE917342 HZX917342:IAA917342 IJT917342:IJW917342 ITP917342:ITS917342 JDL917342:JDO917342 JNH917342:JNK917342 JXD917342:JXG917342 KGZ917342:KHC917342 KQV917342:KQY917342 LAR917342:LAU917342 LKN917342:LKQ917342 LUJ917342:LUM917342 MEF917342:MEI917342 MOB917342:MOE917342 MXX917342:MYA917342 NHT917342:NHW917342 NRP917342:NRS917342 OBL917342:OBO917342 OLH917342:OLK917342 OVD917342:OVG917342 PEZ917342:PFC917342 POV917342:POY917342 PYR917342:PYU917342 QIN917342:QIQ917342 QSJ917342:QSM917342 RCF917342:RCI917342 RMB917342:RME917342 RVX917342:RWA917342 SFT917342:SFW917342 SPP917342:SPS917342 SZL917342:SZO917342 TJH917342:TJK917342 TTD917342:TTG917342 UCZ917342:UDC917342 UMV917342:UMY917342 UWR917342:UWU917342 VGN917342:VGQ917342 VQJ917342:VQM917342 WAF917342:WAI917342 WKB917342:WKE917342 WTX917342:WUA917342 J196452 HK65380:HO65380 RG65380:RK65380 ABC65380:ABG65380 AKY65380:ALC65380 AUU65380:AUY65380 BEQ65380:BEU65380 BOM65380:BOQ65380 BYI65380:BYM65380 CIE65380:CII65380 CSA65380:CSE65380 DBW65380:DCA65380 DLS65380:DLW65380 DVO65380:DVS65380 EFK65380:EFO65380 EPG65380:EPK65380 EZC65380:EZG65380 FIY65380:FJC65380 FSU65380:FSY65380 GCQ65380:GCU65380 GMM65380:GMQ65380 GWI65380:GWM65380 HGE65380:HGI65380 HQA65380:HQE65380 HZW65380:IAA65380 IJS65380:IJW65380 ITO65380:ITS65380 JDK65380:JDO65380 JNG65380:JNK65380 JXC65380:JXG65380 KGY65380:KHC65380 KQU65380:KQY65380 LAQ65380:LAU65380 LKM65380:LKQ65380 LUI65380:LUM65380 MEE65380:MEI65380 MOA65380:MOE65380 MXW65380:MYA65380 NHS65380:NHW65380 NRO65380:NRS65380 OBK65380:OBO65380 OLG65380:OLK65380 OVC65380:OVG65380 PEY65380:PFC65380 POU65380:POY65380 PYQ65380:PYU65380 QIM65380:QIQ65380 QSI65380:QSM65380 RCE65380:RCI65380 RMA65380:RME65380 RVW65380:RWA65380 SFS65380:SFW65380 SPO65380:SPS65380 SZK65380:SZO65380 TJG65380:TJK65380 TTC65380:TTG65380 UCY65380:UDC65380 UMU65380:UMY65380 UWQ65380:UWU65380 VGM65380:VGQ65380 VQI65380:VQM65380 WAE65380:WAI65380 WKA65380:WKE65380 WTW65380:WUA65380 J261988 HK130916:HO130916 RG130916:RK130916 ABC130916:ABG130916 AKY130916:ALC130916 AUU130916:AUY130916 BEQ130916:BEU130916 BOM130916:BOQ130916 BYI130916:BYM130916 CIE130916:CII130916 CSA130916:CSE130916 DBW130916:DCA130916 DLS130916:DLW130916 DVO130916:DVS130916 EFK130916:EFO130916 EPG130916:EPK130916 EZC130916:EZG130916 FIY130916:FJC130916 FSU130916:FSY130916 GCQ130916:GCU130916 GMM130916:GMQ130916 GWI130916:GWM130916 HGE130916:HGI130916 HQA130916:HQE130916 HZW130916:IAA130916 IJS130916:IJW130916 ITO130916:ITS130916 JDK130916:JDO130916 JNG130916:JNK130916 JXC130916:JXG130916 KGY130916:KHC130916 KQU130916:KQY130916 LAQ130916:LAU130916 LKM130916:LKQ130916 LUI130916:LUM130916 MEE130916:MEI130916 MOA130916:MOE130916 MXW130916:MYA130916 NHS130916:NHW130916 NRO130916:NRS130916 OBK130916:OBO130916 OLG130916:OLK130916 OVC130916:OVG130916 PEY130916:PFC130916 POU130916:POY130916 PYQ130916:PYU130916 QIM130916:QIQ130916 QSI130916:QSM130916 RCE130916:RCI130916 RMA130916:RME130916 RVW130916:RWA130916 SFS130916:SFW130916 SPO130916:SPS130916 SZK130916:SZO130916 TJG130916:TJK130916 TTC130916:TTG130916 UCY130916:UDC130916 UMU130916:UMY130916 UWQ130916:UWU130916 VGM130916:VGQ130916 VQI130916:VQM130916 WAE130916:WAI130916 WKA130916:WKE130916 WTW130916:WUA130916 J327524 HK196452:HO196452 RG196452:RK196452 ABC196452:ABG196452 AKY196452:ALC196452 AUU196452:AUY196452 BEQ196452:BEU196452 BOM196452:BOQ196452 BYI196452:BYM196452 CIE196452:CII196452 CSA196452:CSE196452 DBW196452:DCA196452 DLS196452:DLW196452 DVO196452:DVS196452 EFK196452:EFO196452 EPG196452:EPK196452 EZC196452:EZG196452 FIY196452:FJC196452 FSU196452:FSY196452 GCQ196452:GCU196452 GMM196452:GMQ196452 GWI196452:GWM196452 HGE196452:HGI196452 HQA196452:HQE196452 HZW196452:IAA196452 IJS196452:IJW196452 ITO196452:ITS196452 JDK196452:JDO196452 JNG196452:JNK196452 JXC196452:JXG196452 KGY196452:KHC196452 KQU196452:KQY196452 LAQ196452:LAU196452 LKM196452:LKQ196452 LUI196452:LUM196452 MEE196452:MEI196452 MOA196452:MOE196452 MXW196452:MYA196452 NHS196452:NHW196452 NRO196452:NRS196452 OBK196452:OBO196452 OLG196452:OLK196452 OVC196452:OVG196452 PEY196452:PFC196452 POU196452:POY196452 PYQ196452:PYU196452 QIM196452:QIQ196452 QSI196452:QSM196452 RCE196452:RCI196452 RMA196452:RME196452 RVW196452:RWA196452 SFS196452:SFW196452 SPO196452:SPS196452 SZK196452:SZO196452 TJG196452:TJK196452 TTC196452:TTG196452 UCY196452:UDC196452 UMU196452:UMY196452 UWQ196452:UWU196452 VGM196452:VGQ196452 VQI196452:VQM196452 WAE196452:WAI196452 WKA196452:WKE196452 WTW196452:WUA196452 J393060 HK261988:HO261988 RG261988:RK261988 ABC261988:ABG261988 AKY261988:ALC261988 AUU261988:AUY261988 BEQ261988:BEU261988 BOM261988:BOQ261988 BYI261988:BYM261988 CIE261988:CII261988 CSA261988:CSE261988 DBW261988:DCA261988 DLS261988:DLW261988 DVO261988:DVS261988 EFK261988:EFO261988 EPG261988:EPK261988 EZC261988:EZG261988 FIY261988:FJC261988 FSU261988:FSY261988 GCQ261988:GCU261988 GMM261988:GMQ261988 GWI261988:GWM261988 HGE261988:HGI261988 HQA261988:HQE261988 HZW261988:IAA261988 IJS261988:IJW261988 ITO261988:ITS261988 JDK261988:JDO261988 JNG261988:JNK261988 JXC261988:JXG261988 KGY261988:KHC261988 KQU261988:KQY261988 LAQ261988:LAU261988 LKM261988:LKQ261988 LUI261988:LUM261988 MEE261988:MEI261988 MOA261988:MOE261988 MXW261988:MYA261988 NHS261988:NHW261988 NRO261988:NRS261988 OBK261988:OBO261988 OLG261988:OLK261988 OVC261988:OVG261988 PEY261988:PFC261988 POU261988:POY261988 PYQ261988:PYU261988 QIM261988:QIQ261988 QSI261988:QSM261988 RCE261988:RCI261988 RMA261988:RME261988 RVW261988:RWA261988 SFS261988:SFW261988 SPO261988:SPS261988 SZK261988:SZO261988 TJG261988:TJK261988 TTC261988:TTG261988 UCY261988:UDC261988 UMU261988:UMY261988 UWQ261988:UWU261988 VGM261988:VGQ261988 VQI261988:VQM261988 WAE261988:WAI261988 WKA261988:WKE261988 WTW261988:WUA261988 J458596 HK327524:HO327524 RG327524:RK327524 ABC327524:ABG327524 AKY327524:ALC327524 AUU327524:AUY327524 BEQ327524:BEU327524 BOM327524:BOQ327524 BYI327524:BYM327524 CIE327524:CII327524 CSA327524:CSE327524 DBW327524:DCA327524 DLS327524:DLW327524 DVO327524:DVS327524 EFK327524:EFO327524 EPG327524:EPK327524 EZC327524:EZG327524 FIY327524:FJC327524 FSU327524:FSY327524 GCQ327524:GCU327524 GMM327524:GMQ327524 GWI327524:GWM327524 HGE327524:HGI327524 HQA327524:HQE327524 HZW327524:IAA327524 IJS327524:IJW327524 ITO327524:ITS327524 JDK327524:JDO327524 JNG327524:JNK327524 JXC327524:JXG327524 KGY327524:KHC327524 KQU327524:KQY327524 LAQ327524:LAU327524 LKM327524:LKQ327524 LUI327524:LUM327524 MEE327524:MEI327524 MOA327524:MOE327524 MXW327524:MYA327524 NHS327524:NHW327524 NRO327524:NRS327524 OBK327524:OBO327524 OLG327524:OLK327524 OVC327524:OVG327524 PEY327524:PFC327524 POU327524:POY327524 PYQ327524:PYU327524 QIM327524:QIQ327524 QSI327524:QSM327524 RCE327524:RCI327524 RMA327524:RME327524 RVW327524:RWA327524 SFS327524:SFW327524 SPO327524:SPS327524 SZK327524:SZO327524 TJG327524:TJK327524 TTC327524:TTG327524 UCY327524:UDC327524 UMU327524:UMY327524 UWQ327524:UWU327524 VGM327524:VGQ327524 VQI327524:VQM327524 WAE327524:WAI327524 WKA327524:WKE327524 WTW327524:WUA327524 J524132 HK393060:HO393060 RG393060:RK393060 ABC393060:ABG393060 AKY393060:ALC393060 AUU393060:AUY393060 BEQ393060:BEU393060 BOM393060:BOQ393060 BYI393060:BYM393060 CIE393060:CII393060 CSA393060:CSE393060 DBW393060:DCA393060 DLS393060:DLW393060 DVO393060:DVS393060 EFK393060:EFO393060 EPG393060:EPK393060 EZC393060:EZG393060 FIY393060:FJC393060 FSU393060:FSY393060 GCQ393060:GCU393060 GMM393060:GMQ393060 GWI393060:GWM393060 HGE393060:HGI393060 HQA393060:HQE393060 HZW393060:IAA393060 IJS393060:IJW393060 ITO393060:ITS393060 JDK393060:JDO393060 JNG393060:JNK393060 JXC393060:JXG393060 KGY393060:KHC393060 KQU393060:KQY393060 LAQ393060:LAU393060 LKM393060:LKQ393060 LUI393060:LUM393060 MEE393060:MEI393060 MOA393060:MOE393060 MXW393060:MYA393060 NHS393060:NHW393060 NRO393060:NRS393060 OBK393060:OBO393060 OLG393060:OLK393060 OVC393060:OVG393060 PEY393060:PFC393060 POU393060:POY393060 PYQ393060:PYU393060 QIM393060:QIQ393060 QSI393060:QSM393060 RCE393060:RCI393060 RMA393060:RME393060 RVW393060:RWA393060 SFS393060:SFW393060 SPO393060:SPS393060 SZK393060:SZO393060 TJG393060:TJK393060 TTC393060:TTG393060 UCY393060:UDC393060 UMU393060:UMY393060 UWQ393060:UWU393060 VGM393060:VGQ393060 VQI393060:VQM393060 WAE393060:WAI393060 WKA393060:WKE393060 WTW393060:WUA393060 J589668 HK458596:HO458596 RG458596:RK458596 ABC458596:ABG458596 AKY458596:ALC458596 AUU458596:AUY458596 BEQ458596:BEU458596 BOM458596:BOQ458596 BYI458596:BYM458596 CIE458596:CII458596 CSA458596:CSE458596 DBW458596:DCA458596 DLS458596:DLW458596 DVO458596:DVS458596 EFK458596:EFO458596 EPG458596:EPK458596 EZC458596:EZG458596 FIY458596:FJC458596 FSU458596:FSY458596 GCQ458596:GCU458596 GMM458596:GMQ458596 GWI458596:GWM458596 HGE458596:HGI458596 HQA458596:HQE458596 HZW458596:IAA458596 IJS458596:IJW458596 ITO458596:ITS458596 JDK458596:JDO458596 JNG458596:JNK458596 JXC458596:JXG458596 KGY458596:KHC458596 KQU458596:KQY458596 LAQ458596:LAU458596 LKM458596:LKQ458596 LUI458596:LUM458596 MEE458596:MEI458596 MOA458596:MOE458596 MXW458596:MYA458596 NHS458596:NHW458596 NRO458596:NRS458596 OBK458596:OBO458596 OLG458596:OLK458596 OVC458596:OVG458596 PEY458596:PFC458596 POU458596:POY458596 PYQ458596:PYU458596 QIM458596:QIQ458596 QSI458596:QSM458596 RCE458596:RCI458596 RMA458596:RME458596 RVW458596:RWA458596 SFS458596:SFW458596 SPO458596:SPS458596 SZK458596:SZO458596 TJG458596:TJK458596 TTC458596:TTG458596 UCY458596:UDC458596 UMU458596:UMY458596 UWQ458596:UWU458596 VGM458596:VGQ458596 VQI458596:VQM458596 WAE458596:WAI458596 WKA458596:WKE458596 WTW458596:WUA458596 J655204 HK524132:HO524132 RG524132:RK524132 ABC524132:ABG524132 AKY524132:ALC524132 AUU524132:AUY524132 BEQ524132:BEU524132 BOM524132:BOQ524132 BYI524132:BYM524132 CIE524132:CII524132 CSA524132:CSE524132 DBW524132:DCA524132 DLS524132:DLW524132 DVO524132:DVS524132 EFK524132:EFO524132 EPG524132:EPK524132 EZC524132:EZG524132 FIY524132:FJC524132 FSU524132:FSY524132 GCQ524132:GCU524132 GMM524132:GMQ524132 GWI524132:GWM524132 HGE524132:HGI524132 HQA524132:HQE524132 HZW524132:IAA524132 IJS524132:IJW524132 ITO524132:ITS524132 JDK524132:JDO524132 JNG524132:JNK524132 JXC524132:JXG524132 KGY524132:KHC524132 KQU524132:KQY524132 LAQ524132:LAU524132 LKM524132:LKQ524132 LUI524132:LUM524132 MEE524132:MEI524132 MOA524132:MOE524132 MXW524132:MYA524132 NHS524132:NHW524132 NRO524132:NRS524132 OBK524132:OBO524132 OLG524132:OLK524132 OVC524132:OVG524132 PEY524132:PFC524132 POU524132:POY524132 PYQ524132:PYU524132 QIM524132:QIQ524132 QSI524132:QSM524132 RCE524132:RCI524132 RMA524132:RME524132 RVW524132:RWA524132 SFS524132:SFW524132 SPO524132:SPS524132 SZK524132:SZO524132 TJG524132:TJK524132 TTC524132:TTG524132 UCY524132:UDC524132 UMU524132:UMY524132 UWQ524132:UWU524132 VGM524132:VGQ524132 VQI524132:VQM524132 WAE524132:WAI524132 WKA524132:WKE524132 WTW524132:WUA524132 J720740 HK589668:HO589668 RG589668:RK589668 ABC589668:ABG589668 AKY589668:ALC589668 AUU589668:AUY589668 BEQ589668:BEU589668 BOM589668:BOQ589668 BYI589668:BYM589668 CIE589668:CII589668 CSA589668:CSE589668 DBW589668:DCA589668 DLS589668:DLW589668 DVO589668:DVS589668 EFK589668:EFO589668 EPG589668:EPK589668 EZC589668:EZG589668 FIY589668:FJC589668 FSU589668:FSY589668 GCQ589668:GCU589668 GMM589668:GMQ589668 GWI589668:GWM589668 HGE589668:HGI589668 HQA589668:HQE589668 HZW589668:IAA589668 IJS589668:IJW589668 ITO589668:ITS589668 JDK589668:JDO589668 JNG589668:JNK589668 JXC589668:JXG589668 KGY589668:KHC589668 KQU589668:KQY589668 LAQ589668:LAU589668 LKM589668:LKQ589668 LUI589668:LUM589668 MEE589668:MEI589668 MOA589668:MOE589668 MXW589668:MYA589668 NHS589668:NHW589668 NRO589668:NRS589668 OBK589668:OBO589668 OLG589668:OLK589668 OVC589668:OVG589668 PEY589668:PFC589668 POU589668:POY589668 PYQ589668:PYU589668 QIM589668:QIQ589668 QSI589668:QSM589668 RCE589668:RCI589668 RMA589668:RME589668 RVW589668:RWA589668 SFS589668:SFW589668 SPO589668:SPS589668 SZK589668:SZO589668 TJG589668:TJK589668 TTC589668:TTG589668 UCY589668:UDC589668 UMU589668:UMY589668 UWQ589668:UWU589668 VGM589668:VGQ589668 VQI589668:VQM589668 WAE589668:WAI589668 WKA589668:WKE589668 WTW589668:WUA589668 J786276 HK655204:HO655204 RG655204:RK655204 ABC655204:ABG655204 AKY655204:ALC655204 AUU655204:AUY655204 BEQ655204:BEU655204 BOM655204:BOQ655204 BYI655204:BYM655204 CIE655204:CII655204 CSA655204:CSE655204 DBW655204:DCA655204 DLS655204:DLW655204 DVO655204:DVS655204 EFK655204:EFO655204 EPG655204:EPK655204 EZC655204:EZG655204 FIY655204:FJC655204 FSU655204:FSY655204 GCQ655204:GCU655204 GMM655204:GMQ655204 GWI655204:GWM655204 HGE655204:HGI655204 HQA655204:HQE655204 HZW655204:IAA655204 IJS655204:IJW655204 ITO655204:ITS655204 JDK655204:JDO655204 JNG655204:JNK655204 JXC655204:JXG655204 KGY655204:KHC655204 KQU655204:KQY655204 LAQ655204:LAU655204 LKM655204:LKQ655204 LUI655204:LUM655204 MEE655204:MEI655204 MOA655204:MOE655204 MXW655204:MYA655204 NHS655204:NHW655204 NRO655204:NRS655204 OBK655204:OBO655204 OLG655204:OLK655204 OVC655204:OVG655204 PEY655204:PFC655204 POU655204:POY655204 PYQ655204:PYU655204 QIM655204:QIQ655204 QSI655204:QSM655204 RCE655204:RCI655204 RMA655204:RME655204 RVW655204:RWA655204 SFS655204:SFW655204 SPO655204:SPS655204 SZK655204:SZO655204 TJG655204:TJK655204 TTC655204:TTG655204 UCY655204:UDC655204 UMU655204:UMY655204 UWQ655204:UWU655204 VGM655204:VGQ655204 VQI655204:VQM655204 WAE655204:WAI655204 WKA655204:WKE655204 WTW655204:WUA655204 J851812 HK720740:HO720740 RG720740:RK720740 ABC720740:ABG720740 AKY720740:ALC720740 AUU720740:AUY720740 BEQ720740:BEU720740 BOM720740:BOQ720740 BYI720740:BYM720740 CIE720740:CII720740 CSA720740:CSE720740 DBW720740:DCA720740 DLS720740:DLW720740 DVO720740:DVS720740 EFK720740:EFO720740 EPG720740:EPK720740 EZC720740:EZG720740 FIY720740:FJC720740 FSU720740:FSY720740 GCQ720740:GCU720740 GMM720740:GMQ720740 GWI720740:GWM720740 HGE720740:HGI720740 HQA720740:HQE720740 HZW720740:IAA720740 IJS720740:IJW720740 ITO720740:ITS720740 JDK720740:JDO720740 JNG720740:JNK720740 JXC720740:JXG720740 KGY720740:KHC720740 KQU720740:KQY720740 LAQ720740:LAU720740 LKM720740:LKQ720740 LUI720740:LUM720740 MEE720740:MEI720740 MOA720740:MOE720740 MXW720740:MYA720740 NHS720740:NHW720740 NRO720740:NRS720740 OBK720740:OBO720740 OLG720740:OLK720740 OVC720740:OVG720740 PEY720740:PFC720740 POU720740:POY720740 PYQ720740:PYU720740 QIM720740:QIQ720740 QSI720740:QSM720740 RCE720740:RCI720740 RMA720740:RME720740 RVW720740:RWA720740 SFS720740:SFW720740 SPO720740:SPS720740 SZK720740:SZO720740 TJG720740:TJK720740 TTC720740:TTG720740 UCY720740:UDC720740 UMU720740:UMY720740 UWQ720740:UWU720740 VGM720740:VGQ720740 VQI720740:VQM720740 WAE720740:WAI720740 WKA720740:WKE720740 WTW720740:WUA720740 J917348 HK786276:HO786276 RG786276:RK786276 ABC786276:ABG786276 AKY786276:ALC786276 AUU786276:AUY786276 BEQ786276:BEU786276 BOM786276:BOQ786276 BYI786276:BYM786276 CIE786276:CII786276 CSA786276:CSE786276 DBW786276:DCA786276 DLS786276:DLW786276 DVO786276:DVS786276 EFK786276:EFO786276 EPG786276:EPK786276 EZC786276:EZG786276 FIY786276:FJC786276 FSU786276:FSY786276 GCQ786276:GCU786276 GMM786276:GMQ786276 GWI786276:GWM786276 HGE786276:HGI786276 HQA786276:HQE786276 HZW786276:IAA786276 IJS786276:IJW786276 ITO786276:ITS786276 JDK786276:JDO786276 JNG786276:JNK786276 JXC786276:JXG786276 KGY786276:KHC786276 KQU786276:KQY786276 LAQ786276:LAU786276 LKM786276:LKQ786276 LUI786276:LUM786276 MEE786276:MEI786276 MOA786276:MOE786276 MXW786276:MYA786276 NHS786276:NHW786276 NRO786276:NRS786276 OBK786276:OBO786276 OLG786276:OLK786276 OVC786276:OVG786276 PEY786276:PFC786276 POU786276:POY786276 PYQ786276:PYU786276 QIM786276:QIQ786276 QSI786276:QSM786276 RCE786276:RCI786276 RMA786276:RME786276 RVW786276:RWA786276 SFS786276:SFW786276 SPO786276:SPS786276 SZK786276:SZO786276 TJG786276:TJK786276 TTC786276:TTG786276 UCY786276:UDC786276 UMU786276:UMY786276 UWQ786276:UWU786276 VGM786276:VGQ786276 VQI786276:VQM786276 WAE786276:WAI786276 WKA786276:WKE786276 WTW786276:WUA786276 J982884 HK851812:HO851812 RG851812:RK851812 ABC851812:ABG851812 AKY851812:ALC851812 AUU851812:AUY851812 BEQ851812:BEU851812 BOM851812:BOQ851812 BYI851812:BYM851812 CIE851812:CII851812 CSA851812:CSE851812 DBW851812:DCA851812 DLS851812:DLW851812 DVO851812:DVS851812 EFK851812:EFO851812 EPG851812:EPK851812 EZC851812:EZG851812 FIY851812:FJC851812 FSU851812:FSY851812 GCQ851812:GCU851812 GMM851812:GMQ851812 GWI851812:GWM851812 HGE851812:HGI851812 HQA851812:HQE851812 HZW851812:IAA851812 IJS851812:IJW851812 ITO851812:ITS851812 JDK851812:JDO851812 JNG851812:JNK851812 JXC851812:JXG851812 KGY851812:KHC851812 KQU851812:KQY851812 LAQ851812:LAU851812 LKM851812:LKQ851812 LUI851812:LUM851812 MEE851812:MEI851812 MOA851812:MOE851812 MXW851812:MYA851812 NHS851812:NHW851812 NRO851812:NRS851812 OBK851812:OBO851812 OLG851812:OLK851812 OVC851812:OVG851812 PEY851812:PFC851812 POU851812:POY851812 PYQ851812:PYU851812 QIM851812:QIQ851812 QSI851812:QSM851812 RCE851812:RCI851812 RMA851812:RME851812 RVW851812:RWA851812 SFS851812:SFW851812 SPO851812:SPS851812 SZK851812:SZO851812 TJG851812:TJK851812 TTC851812:TTG851812 UCY851812:UDC851812 UMU851812:UMY851812 UWQ851812:UWU851812 VGM851812:VGQ851812 VQI851812:VQM851812 WAE851812:WAI851812 WKA851812:WKE851812 WTW851812:WUA851812 J982878 HK917348:HO917348 RG917348:RK917348 ABC917348:ABG917348 AKY917348:ALC917348 AUU917348:AUY917348 BEQ917348:BEU917348 BOM917348:BOQ917348 BYI917348:BYM917348 CIE917348:CII917348 CSA917348:CSE917348 DBW917348:DCA917348 DLS917348:DLW917348 DVO917348:DVS917348 EFK917348:EFO917348 EPG917348:EPK917348 EZC917348:EZG917348 FIY917348:FJC917348 FSU917348:FSY917348 GCQ917348:GCU917348 GMM917348:GMQ917348 GWI917348:GWM917348 HGE917348:HGI917348 HQA917348:HQE917348 HZW917348:IAA917348 IJS917348:IJW917348 ITO917348:ITS917348 JDK917348:JDO917348 JNG917348:JNK917348 JXC917348:JXG917348 KGY917348:KHC917348 KQU917348:KQY917348 LAQ917348:LAU917348 LKM917348:LKQ917348 LUI917348:LUM917348 MEE917348:MEI917348 MOA917348:MOE917348 MXW917348:MYA917348 NHS917348:NHW917348 NRO917348:NRS917348 OBK917348:OBO917348 OLG917348:OLK917348 OVC917348:OVG917348 PEY917348:PFC917348 POU917348:POY917348 PYQ917348:PYU917348 QIM917348:QIQ917348 QSI917348:QSM917348 RCE917348:RCI917348 RMA917348:RME917348 RVW917348:RWA917348 SFS917348:SFW917348 SPO917348:SPS917348 SZK917348:SZO917348 TJG917348:TJK917348 TTC917348:TTG917348 UCY917348:UDC917348 UMU917348:UMY917348 UWQ917348:UWU917348 VGM917348:VGQ917348 VQI917348:VQM917348 WAE917348:WAI917348 WKA917348:WKE917348 WTW917348:WUA917348 J65374 HK982884:HO982884 RG982884:RK982884 ABC982884:ABG982884 AKY982884:ALC982884 AUU982884:AUY982884 BEQ982884:BEU982884 BOM982884:BOQ982884 BYI982884:BYM982884 CIE982884:CII982884 CSA982884:CSE982884 DBW982884:DCA982884 DLS982884:DLW982884 DVO982884:DVS982884 EFK982884:EFO982884 EPG982884:EPK982884 EZC982884:EZG982884 FIY982884:FJC982884 FSU982884:FSY982884 GCQ982884:GCU982884 GMM982884:GMQ982884 GWI982884:GWM982884 HGE982884:HGI982884 HQA982884:HQE982884 HZW982884:IAA982884 IJS982884:IJW982884 ITO982884:ITS982884 JDK982884:JDO982884 JNG982884:JNK982884 JXC982884:JXG982884 KGY982884:KHC982884 KQU982884:KQY982884 LAQ982884:LAU982884 LKM982884:LKQ982884 LUI982884:LUM982884 MEE982884:MEI982884 MOA982884:MOE982884 MXW982884:MYA982884 NHS982884:NHW982884 NRO982884:NRS982884 OBK982884:OBO982884 OLG982884:OLK982884 OVC982884:OVG982884 PEY982884:PFC982884 POU982884:POY982884 PYQ982884:PYU982884 QIM982884:QIQ982884 QSI982884:QSM982884 RCE982884:RCI982884 RMA982884:RME982884 RVW982884:RWA982884 SFS982884:SFW982884 SPO982884:SPS982884 SZK982884:SZO982884 TJG982884:TJK982884 TTC982884:TTG982884 UCY982884:UDC982884 UMU982884:UMY982884 UWQ982884:UWU982884 VGM982884:VGQ982884 VQI982884:VQM982884 WAE982884:WAI982884 WKA982884:WKE982884 WTW982884:WUA982884 J130910 HL982878:HO982878 RH982878:RK982878 ABD982878:ABG982878 AKZ982878:ALC982878 AUV982878:AUY982878 BER982878:BEU982878 BON982878:BOQ982878 BYJ982878:BYM982878 CIF982878:CII982878 CSB982878:CSE982878 DBX982878:DCA982878 DLT982878:DLW982878 DVP982878:DVS982878 EFL982878:EFO982878 EPH982878:EPK982878 EZD982878:EZG982878 FIZ982878:FJC982878 FSV982878:FSY982878 GCR982878:GCU982878 GMN982878:GMQ982878 GWJ982878:GWM982878 HGF982878:HGI982878 HQB982878:HQE982878 HZX982878:IAA982878 IJT982878:IJW982878 ITP982878:ITS982878 JDL982878:JDO982878 JNH982878:JNK982878 JXD982878:JXG982878 KGZ982878:KHC982878 KQV982878:KQY982878 LAR982878:LAU982878 LKN982878:LKQ982878 LUJ982878:LUM982878 MEF982878:MEI982878 MOB982878:MOE982878 MXX982878:MYA982878 NHT982878:NHW982878 NRP982878:NRS982878 OBL982878:OBO982878 OLH982878:OLK982878 OVD982878:OVG982878 PEZ982878:PFC982878 POV982878:POY982878 PYR982878:PYU982878 QIN982878:QIQ982878 QSJ982878:QSM982878 RCF982878:RCI982878 RMB982878:RME982878 RVX982878:RWA982878 SFT982878:SFW982878 SPP982878:SPS982878 SZL982878:SZO982878 TJH982878:TJK982878 TTD982878:TTG982878 UCZ982878:UDC982878 UMV982878:UMY982878 UWR982878:UWU982878 VGN982878:VGQ982878 VQJ982878:VQM982878 WAF982878:WAI982878 WKB982878:WKE982878 WTX982878:WUA982878 J196446 HL65374:HO65374 RH65374:RK65374 ABD65374:ABG65374 AKZ65374:ALC65374 AUV65374:AUY65374 BER65374:BEU65374 BON65374:BOQ65374 BYJ65374:BYM65374 CIF65374:CII65374 CSB65374:CSE65374 DBX65374:DCA65374 DLT65374:DLW65374 DVP65374:DVS65374 EFL65374:EFO65374 EPH65374:EPK65374 EZD65374:EZG65374 FIZ65374:FJC65374 FSV65374:FSY65374 GCR65374:GCU65374 GMN65374:GMQ65374 GWJ65374:GWM65374 HGF65374:HGI65374 HQB65374:HQE65374 HZX65374:IAA65374 IJT65374:IJW65374 ITP65374:ITS65374 JDL65374:JDO65374 JNH65374:JNK65374 JXD65374:JXG65374 KGZ65374:KHC65374 KQV65374:KQY65374 LAR65374:LAU65374 LKN65374:LKQ65374 LUJ65374:LUM65374 MEF65374:MEI65374 MOB65374:MOE65374 MXX65374:MYA65374 NHT65374:NHW65374 NRP65374:NRS65374 OBL65374:OBO65374 OLH65374:OLK65374 OVD65374:OVG65374 PEZ65374:PFC65374 POV65374:POY65374 PYR65374:PYU65374 QIN65374:QIQ65374 QSJ65374:QSM65374 RCF65374:RCI65374 RMB65374:RME65374 RVX65374:RWA65374 SFT65374:SFW65374 SPP65374:SPS65374 SZL65374:SZO65374 TJH65374:TJK65374 TTD65374:TTG65374 UCZ65374:UDC65374 UMV65374:UMY65374 UWR65374:UWU65374 VGN65374:VGQ65374 VQJ65374:VQM65374 WAF65374:WAI65374 WKB65374:WKE65374 WTX65374:WUA65374 J261982 HL130910:HO130910 RH130910:RK130910 ABD130910:ABG130910 AKZ130910:ALC130910 AUV130910:AUY130910 BER130910:BEU130910 BON130910:BOQ130910 BYJ130910:BYM130910 CIF130910:CII130910 CSB130910:CSE130910 DBX130910:DCA130910 DLT130910:DLW130910 DVP130910:DVS130910 EFL130910:EFO130910 EPH130910:EPK130910 EZD130910:EZG130910 FIZ130910:FJC130910 FSV130910:FSY130910 GCR130910:GCU130910 GMN130910:GMQ130910 GWJ130910:GWM130910 HGF130910:HGI130910 HQB130910:HQE130910 HZX130910:IAA130910 IJT130910:IJW130910 ITP130910:ITS130910 JDL130910:JDO130910 JNH130910:JNK130910 JXD130910:JXG130910 KGZ130910:KHC130910 KQV130910:KQY130910 LAR130910:LAU130910 LKN130910:LKQ130910 LUJ130910:LUM130910 MEF130910:MEI130910 MOB130910:MOE130910 MXX130910:MYA130910 NHT130910:NHW130910 NRP130910:NRS130910 OBL130910:OBO130910 OLH130910:OLK130910 OVD130910:OVG130910 PEZ130910:PFC130910 POV130910:POY130910 PYR130910:PYU130910 QIN130910:QIQ130910 QSJ130910:QSM130910 RCF130910:RCI130910 RMB130910:RME130910 RVX130910:RWA130910 SFT130910:SFW130910 SPP130910:SPS130910 SZL130910:SZO130910 TJH130910:TJK130910 TTD130910:TTG130910 UCZ130910:UDC130910 UMV130910:UMY130910 UWR130910:UWU130910 VGN130910:VGQ130910 VQJ130910:VQM130910 WAF130910:WAI130910 WKB130910:WKE130910 WTX130910:WUA130910 J327518 HL196446:HO196446 RH196446:RK196446 ABD196446:ABG196446 AKZ196446:ALC196446 AUV196446:AUY196446 BER196446:BEU196446 BON196446:BOQ196446 BYJ196446:BYM196446 CIF196446:CII196446 CSB196446:CSE196446 DBX196446:DCA196446 DLT196446:DLW196446 DVP196446:DVS196446 EFL196446:EFO196446 EPH196446:EPK196446 EZD196446:EZG196446 FIZ196446:FJC196446 FSV196446:FSY196446 GCR196446:GCU196446 GMN196446:GMQ196446 GWJ196446:GWM196446 HGF196446:HGI196446 HQB196446:HQE196446 HZX196446:IAA196446 IJT196446:IJW196446 ITP196446:ITS196446 JDL196446:JDO196446 JNH196446:JNK196446 JXD196446:JXG196446 KGZ196446:KHC196446 KQV196446:KQY196446 LAR196446:LAU196446 LKN196446:LKQ196446 LUJ196446:LUM196446 MEF196446:MEI196446 MOB196446:MOE196446 MXX196446:MYA196446 NHT196446:NHW196446 NRP196446:NRS196446 OBL196446:OBO196446 OLH196446:OLK196446 OVD196446:OVG196446 PEZ196446:PFC196446 POV196446:POY196446 PYR196446:PYU196446 QIN196446:QIQ196446 QSJ196446:QSM196446 RCF196446:RCI196446 RMB196446:RME196446 RVX196446:RWA196446 SFT196446:SFW196446 SPP196446:SPS196446 SZL196446:SZO196446 TJH196446:TJK196446 TTD196446:TTG196446 UCZ196446:UDC196446 UMV196446:UMY196446 UWR196446:UWU196446 VGN196446:VGQ196446 VQJ196446:VQM196446 WAF196446:WAI196446 WKB196446:WKE196446 WTX196446:WUA196446 J393054 HL261982:HO261982 RH261982:RK261982 ABD261982:ABG261982 AKZ261982:ALC261982 AUV261982:AUY261982 BER261982:BEU261982 BON261982:BOQ261982 BYJ261982:BYM261982 CIF261982:CII261982 CSB261982:CSE261982 DBX261982:DCA261982 DLT261982:DLW261982 DVP261982:DVS261982 EFL261982:EFO261982 EPH261982:EPK261982 EZD261982:EZG261982 FIZ261982:FJC261982 FSV261982:FSY261982 GCR261982:GCU261982 GMN261982:GMQ261982 GWJ261982:GWM261982 HGF261982:HGI261982 HQB261982:HQE261982 HZX261982:IAA261982 IJT261982:IJW261982 ITP261982:ITS261982 JDL261982:JDO261982 JNH261982:JNK261982 JXD261982:JXG261982 KGZ261982:KHC261982 KQV261982:KQY261982 LAR261982:LAU261982 LKN261982:LKQ261982 LUJ261982:LUM261982 MEF261982:MEI261982 MOB261982:MOE261982 MXX261982:MYA261982 NHT261982:NHW261982 NRP261982:NRS261982 OBL261982:OBO261982 OLH261982:OLK261982 OVD261982:OVG261982 PEZ261982:PFC261982 POV261982:POY261982 PYR261982:PYU261982 QIN261982:QIQ261982 QSJ261982:QSM261982 RCF261982:RCI261982 RMB261982:RME261982 RVX261982:RWA261982 SFT261982:SFW261982 SPP261982:SPS261982 SZL261982:SZO261982 TJH261982:TJK261982 TTD261982:TTG261982 UCZ261982:UDC261982 UMV261982:UMY261982 UWR261982:UWU261982 VGN261982:VGQ261982 VQJ261982:VQM261982 WAF261982:WAI261982 WKB261982:WKE261982 WTX261982:WUA261982 RH327518:RK327518 HL327518:HO327518 D327518:E327518 D261982:E261982 D196446:E196446 D130910:E130910 D65374:E65374 D982878:E982878 D917342:E917342 D851806:E851806 D786270:E786270 D982840:E982840 D917304:E917304 D851768:E851768 D786232:E786232 D720696:E720696 D655160:E655160 D589624:E589624 D524088:E524088 D458552:E458552 D393016:E393016 D327480:E327480 D261944:E261944 D196408:E196408 D130872:E130872 D65336:E65336 D720734:E720734 D655198:E655198 D589662:E589662 D524126:E524126 D982858:E982858 D917322:E917322 D851786:E851786 D786250:E786250 D720714:E720714 D655178:E655178 D589642:E589642 D524106:E524106 D458570:E458570 D393034:E393034 D327498:E327498 D261962:E261962 D196426:E196426 D130890:E130890 D65354:E65354 D982852:E982852 D917316:E917316 D851780:E851780 D786244:E786244 D720708:E720708 D655172:E655172 D589636:E589636 D524100:E524100 D458564:E458564 D393028:E393028 D327492:E327492 D261956:E261956 D196420:E196420 D130884:E130884 D65348:E65348 D458590:E458590 D982845:E982845 D917309:E917309 D851773:E851773 D786237:E786237 D720701:E720701 D655165:E655165 D589629:E589629 D524093:E524093 D458557:E458557 D393021:E393021 D327485:E327485 D261949:E261949 D196413:E196413 D130877:E130877 D65341:E65341 D393054:E393054 D982884:E982884 D65362:E65362 D130898:E130898 D196434:E196434 D261970:E261970 D327506:E327506 D393042:E393042 D458578:E458578 D524114:E524114 D589650:E589650 D655186:E655186 D720722:E720722 D786258:E786258 D851794:E851794 D917330:E917330 D982866:E982866 D65367:E65367 D130903:E130903 D196439:E196439 D261975:E261975 D327511:E327511 D393047:E393047 D458583:E458583 D524119:E524119 D589655:E589655 D655191:E655191 D720727:E720727 D786263:E786263 D851799:E851799 D917335:E917335 D982871:E982871 D65380:E65380 D130916:E130916 D196452:E196452 D261988:E261988 D327524:E327524 D393060:E393060 D458596:E458596 D524132:E524132 D589668:E589668 D655204:E655204 D720740:E720740 D786276:E786276 D851812:E851812 D917348:E917348 G393054:H393054 G327518:H327518 G261982:H261982 G196446:H196446 G130910:H130910 G65374:H65374 G982878:H982878 G982884:H982884 G917348:H917348 G851812:H851812 G786276:H786276 G720740:H720740 G655204:H655204 G589668:H589668 G524132:H524132 G458596:H458596 G393060:H393060 G327524:H327524 G261988:H261988 G196452:H196452 G130916:H130916 G65380:H65380 G917342:H917342 G982871:H982871 G917335:H917335 G851799:H851799 G786263:H786263 G720727:H720727 G655191:H655191 G589655:H589655 G524119:H524119 G458583:H458583 G393047:H393047 G327511:H327511 G261975:H261975 G196439:H196439 G130903:H130903 G65367:H65367 G851806:H851806 G982866:H982866 G917330:H917330 G851794:H851794 G786258:H786258 G720722:H720722 G655186:H655186 G589650:H589650 G524114:H524114 G458578:H458578 G393042:H393042 G327506:H327506 G261970:H261970 G196434:H196434 G130898:H130898 G65362:H65362 G786270:H786270 G982840:H982840 G917304:H917304 G851768:H851768 G786232:H786232 G720696:H720696 G655160:H655160 G589624:H589624 G524088:H524088 G458552:H458552 G393016:H393016 G327480:H327480 G261944:H261944 G196408:H196408 G130872:H130872 G65336:H65336 G720734:H720734 G655198:H655198 G589662:H589662 G524126:H524126 G982858:H982858 G917322:H917322 G851786:H851786 G786250:H786250 G720714:H720714 G655178:H655178 G589642:H589642 G524106:H524106 G458570:H458570 G393034:H393034 G327498:H327498 G261962:H261962 G196426:H196426 G130890:H130890 G65354:H65354 G982852:H982852 G917316:H917316 G851780:H851780 G786244:H786244 G720708:H720708 G655172:H655172 G589636:H589636 G524100:H524100 G458564:H458564 G393028:H393028 G327492:H327492 G261956:H261956 G196420:H196420 G130884:H130884 G65348:H65348 G458590:H458590 G982845:H982845 G917309:H917309 G851773:H851773 G786237:H786237 G720701:H720701 G655165:H655165 G589629:H589629 G524093:H524093 G458557:H458557 G393021:H393021 G327485:H327485 G261949:H261949 G196413:H196413 G130877:H130877 G65341:H65341 J65341</xm:sqref>
        </x14:dataValidation>
        <x14:dataValidation allowBlank="1" showInputMessage="1" showErrorMessage="1" prompt="Réalisé">
          <xm:sqref>HY65382 RU65382 ABQ65382 ALM65382 AVI65382 BFE65382 BPA65382 BYW65382 CIS65382 CSO65382 DCK65382 DMG65382 DWC65382 EFY65382 EPU65382 EZQ65382 FJM65382 FTI65382 GDE65382 GNA65382 GWW65382 HGS65382 HQO65382 IAK65382 IKG65382 IUC65382 JDY65382 JNU65382 JXQ65382 KHM65382 KRI65382 LBE65382 LLA65382 LUW65382 MES65382 MOO65382 MYK65382 NIG65382 NSC65382 OBY65382 OLU65382 OVQ65382 PFM65382 PPI65382 PZE65382 QJA65382 QSW65382 RCS65382 RMO65382 RWK65382 SGG65382 SQC65382 SZY65382 TJU65382 TTQ65382 UDM65382 UNI65382 UXE65382 VHA65382 VQW65382 WAS65382 WKO65382 WUK65382 HY65335 RU65335 ABQ65335 ALM65335 AVI65335 BFE65335 BPA65335 BYW65335 CIS65335 CSO65335 DCK65335 DMG65335 DWC65335 EFY65335 EPU65335 EZQ65335 FJM65335 FTI65335 GDE65335 GNA65335 GWW65335 HGS65335 HQO65335 IAK65335 IKG65335 IUC65335 JDY65335 JNU65335 JXQ65335 KHM65335 KRI65335 LBE65335 LLA65335 LUW65335 MES65335 MOO65335 MYK65335 NIG65335 NSC65335 OBY65335 OLU65335 OVQ65335 PFM65335 PPI65335 PZE65335 QJA65335 QSW65335 RCS65335 RMO65335 RWK65335 SGG65335 SQC65335 SZY65335 TJU65335 TTQ65335 UDM65335 UNI65335 UXE65335 VHA65335 VQW65335 WAS65335 WKO65335 WUK65335 HY130871 RU130871 ABQ130871 ALM130871 AVI130871 BFE130871 BPA130871 BYW130871 CIS130871 CSO130871 DCK130871 DMG130871 DWC130871 EFY130871 EPU130871 EZQ130871 FJM130871 FTI130871 GDE130871 GNA130871 GWW130871 HGS130871 HQO130871 IAK130871 IKG130871 IUC130871 JDY130871 JNU130871 JXQ130871 KHM130871 KRI130871 LBE130871 LLA130871 LUW130871 MES130871 MOO130871 MYK130871 NIG130871 NSC130871 OBY130871 OLU130871 OVQ130871 PFM130871 PPI130871 PZE130871 QJA130871 QSW130871 RCS130871 RMO130871 RWK130871 SGG130871 SQC130871 SZY130871 TJU130871 TTQ130871 UDM130871 UNI130871 UXE130871 VHA130871 VQW130871 WAS130871 WKO130871 WUK130871 HY196407 RU196407 ABQ196407 ALM196407 AVI196407 BFE196407 BPA196407 BYW196407 CIS196407 CSO196407 DCK196407 DMG196407 DWC196407 EFY196407 EPU196407 EZQ196407 FJM196407 FTI196407 GDE196407 GNA196407 GWW196407 HGS196407 HQO196407 IAK196407 IKG196407 IUC196407 JDY196407 JNU196407 JXQ196407 KHM196407 KRI196407 LBE196407 LLA196407 LUW196407 MES196407 MOO196407 MYK196407 NIG196407 NSC196407 OBY196407 OLU196407 OVQ196407 PFM196407 PPI196407 PZE196407 QJA196407 QSW196407 RCS196407 RMO196407 RWK196407 SGG196407 SQC196407 SZY196407 TJU196407 TTQ196407 UDM196407 UNI196407 UXE196407 VHA196407 VQW196407 WAS196407 WKO196407 WUK196407 HY261943 RU261943 ABQ261943 ALM261943 AVI261943 BFE261943 BPA261943 BYW261943 CIS261943 CSO261943 DCK261943 DMG261943 DWC261943 EFY261943 EPU261943 EZQ261943 FJM261943 FTI261943 GDE261943 GNA261943 GWW261943 HGS261943 HQO261943 IAK261943 IKG261943 IUC261943 JDY261943 JNU261943 JXQ261943 KHM261943 KRI261943 LBE261943 LLA261943 LUW261943 MES261943 MOO261943 MYK261943 NIG261943 NSC261943 OBY261943 OLU261943 OVQ261943 PFM261943 PPI261943 PZE261943 QJA261943 QSW261943 RCS261943 RMO261943 RWK261943 SGG261943 SQC261943 SZY261943 TJU261943 TTQ261943 UDM261943 UNI261943 UXE261943 VHA261943 VQW261943 WAS261943 WKO261943 WUK261943 HY327479 RU327479 ABQ327479 ALM327479 AVI327479 BFE327479 BPA327479 BYW327479 CIS327479 CSO327479 DCK327479 DMG327479 DWC327479 EFY327479 EPU327479 EZQ327479 FJM327479 FTI327479 GDE327479 GNA327479 GWW327479 HGS327479 HQO327479 IAK327479 IKG327479 IUC327479 JDY327479 JNU327479 JXQ327479 KHM327479 KRI327479 LBE327479 LLA327479 LUW327479 MES327479 MOO327479 MYK327479 NIG327479 NSC327479 OBY327479 OLU327479 OVQ327479 PFM327479 PPI327479 PZE327479 QJA327479 QSW327479 RCS327479 RMO327479 RWK327479 SGG327479 SQC327479 SZY327479 TJU327479 TTQ327479 UDM327479 UNI327479 UXE327479 VHA327479 VQW327479 WAS327479 WKO327479 WUK327479 HY393015 RU393015 ABQ393015 ALM393015 AVI393015 BFE393015 BPA393015 BYW393015 CIS393015 CSO393015 DCK393015 DMG393015 DWC393015 EFY393015 EPU393015 EZQ393015 FJM393015 FTI393015 GDE393015 GNA393015 GWW393015 HGS393015 HQO393015 IAK393015 IKG393015 IUC393015 JDY393015 JNU393015 JXQ393015 KHM393015 KRI393015 LBE393015 LLA393015 LUW393015 MES393015 MOO393015 MYK393015 NIG393015 NSC393015 OBY393015 OLU393015 OVQ393015 PFM393015 PPI393015 PZE393015 QJA393015 QSW393015 RCS393015 RMO393015 RWK393015 SGG393015 SQC393015 SZY393015 TJU393015 TTQ393015 UDM393015 UNI393015 UXE393015 VHA393015 VQW393015 WAS393015 WKO393015 WUK393015 HY458551 RU458551 ABQ458551 ALM458551 AVI458551 BFE458551 BPA458551 BYW458551 CIS458551 CSO458551 DCK458551 DMG458551 DWC458551 EFY458551 EPU458551 EZQ458551 FJM458551 FTI458551 GDE458551 GNA458551 GWW458551 HGS458551 HQO458551 IAK458551 IKG458551 IUC458551 JDY458551 JNU458551 JXQ458551 KHM458551 KRI458551 LBE458551 LLA458551 LUW458551 MES458551 MOO458551 MYK458551 NIG458551 NSC458551 OBY458551 OLU458551 OVQ458551 PFM458551 PPI458551 PZE458551 QJA458551 QSW458551 RCS458551 RMO458551 RWK458551 SGG458551 SQC458551 SZY458551 TJU458551 TTQ458551 UDM458551 UNI458551 UXE458551 VHA458551 VQW458551 WAS458551 WKO458551 WUK458551 HY524087 RU524087 ABQ524087 ALM524087 AVI524087 BFE524087 BPA524087 BYW524087 CIS524087 CSO524087 DCK524087 DMG524087 DWC524087 EFY524087 EPU524087 EZQ524087 FJM524087 FTI524087 GDE524087 GNA524087 GWW524087 HGS524087 HQO524087 IAK524087 IKG524087 IUC524087 JDY524087 JNU524087 JXQ524087 KHM524087 KRI524087 LBE524087 LLA524087 LUW524087 MES524087 MOO524087 MYK524087 NIG524087 NSC524087 OBY524087 OLU524087 OVQ524087 PFM524087 PPI524087 PZE524087 QJA524087 QSW524087 RCS524087 RMO524087 RWK524087 SGG524087 SQC524087 SZY524087 TJU524087 TTQ524087 UDM524087 UNI524087 UXE524087 VHA524087 VQW524087 WAS524087 WKO524087 WUK524087 HY589623 RU589623 ABQ589623 ALM589623 AVI589623 BFE589623 BPA589623 BYW589623 CIS589623 CSO589623 DCK589623 DMG589623 DWC589623 EFY589623 EPU589623 EZQ589623 FJM589623 FTI589623 GDE589623 GNA589623 GWW589623 HGS589623 HQO589623 IAK589623 IKG589623 IUC589623 JDY589623 JNU589623 JXQ589623 KHM589623 KRI589623 LBE589623 LLA589623 LUW589623 MES589623 MOO589623 MYK589623 NIG589623 NSC589623 OBY589623 OLU589623 OVQ589623 PFM589623 PPI589623 PZE589623 QJA589623 QSW589623 RCS589623 RMO589623 RWK589623 SGG589623 SQC589623 SZY589623 TJU589623 TTQ589623 UDM589623 UNI589623 UXE589623 VHA589623 VQW589623 WAS589623 WKO589623 WUK589623 HY655159 RU655159 ABQ655159 ALM655159 AVI655159 BFE655159 BPA655159 BYW655159 CIS655159 CSO655159 DCK655159 DMG655159 DWC655159 EFY655159 EPU655159 EZQ655159 FJM655159 FTI655159 GDE655159 GNA655159 GWW655159 HGS655159 HQO655159 IAK655159 IKG655159 IUC655159 JDY655159 JNU655159 JXQ655159 KHM655159 KRI655159 LBE655159 LLA655159 LUW655159 MES655159 MOO655159 MYK655159 NIG655159 NSC655159 OBY655159 OLU655159 OVQ655159 PFM655159 PPI655159 PZE655159 QJA655159 QSW655159 RCS655159 RMO655159 RWK655159 SGG655159 SQC655159 SZY655159 TJU655159 TTQ655159 UDM655159 UNI655159 UXE655159 VHA655159 VQW655159 WAS655159 WKO655159 WUK655159 HY720695 RU720695 ABQ720695 ALM720695 AVI720695 BFE720695 BPA720695 BYW720695 CIS720695 CSO720695 DCK720695 DMG720695 DWC720695 EFY720695 EPU720695 EZQ720695 FJM720695 FTI720695 GDE720695 GNA720695 GWW720695 HGS720695 HQO720695 IAK720695 IKG720695 IUC720695 JDY720695 JNU720695 JXQ720695 KHM720695 KRI720695 LBE720695 LLA720695 LUW720695 MES720695 MOO720695 MYK720695 NIG720695 NSC720695 OBY720695 OLU720695 OVQ720695 PFM720695 PPI720695 PZE720695 QJA720695 QSW720695 RCS720695 RMO720695 RWK720695 SGG720695 SQC720695 SZY720695 TJU720695 TTQ720695 UDM720695 UNI720695 UXE720695 VHA720695 VQW720695 WAS720695 WKO720695 WUK720695 HY786231 RU786231 ABQ786231 ALM786231 AVI786231 BFE786231 BPA786231 BYW786231 CIS786231 CSO786231 DCK786231 DMG786231 DWC786231 EFY786231 EPU786231 EZQ786231 FJM786231 FTI786231 GDE786231 GNA786231 GWW786231 HGS786231 HQO786231 IAK786231 IKG786231 IUC786231 JDY786231 JNU786231 JXQ786231 KHM786231 KRI786231 LBE786231 LLA786231 LUW786231 MES786231 MOO786231 MYK786231 NIG786231 NSC786231 OBY786231 OLU786231 OVQ786231 PFM786231 PPI786231 PZE786231 QJA786231 QSW786231 RCS786231 RMO786231 RWK786231 SGG786231 SQC786231 SZY786231 TJU786231 TTQ786231 UDM786231 UNI786231 UXE786231 VHA786231 VQW786231 WAS786231 WKO786231 WUK786231 HY851767 RU851767 ABQ851767 ALM851767 AVI851767 BFE851767 BPA851767 BYW851767 CIS851767 CSO851767 DCK851767 DMG851767 DWC851767 EFY851767 EPU851767 EZQ851767 FJM851767 FTI851767 GDE851767 GNA851767 GWW851767 HGS851767 HQO851767 IAK851767 IKG851767 IUC851767 JDY851767 JNU851767 JXQ851767 KHM851767 KRI851767 LBE851767 LLA851767 LUW851767 MES851767 MOO851767 MYK851767 NIG851767 NSC851767 OBY851767 OLU851767 OVQ851767 PFM851767 PPI851767 PZE851767 QJA851767 QSW851767 RCS851767 RMO851767 RWK851767 SGG851767 SQC851767 SZY851767 TJU851767 TTQ851767 UDM851767 UNI851767 UXE851767 VHA851767 VQW851767 WAS851767 WKO851767 WUK851767 HY917303 RU917303 ABQ917303 ALM917303 AVI917303 BFE917303 BPA917303 BYW917303 CIS917303 CSO917303 DCK917303 DMG917303 DWC917303 EFY917303 EPU917303 EZQ917303 FJM917303 FTI917303 GDE917303 GNA917303 GWW917303 HGS917303 HQO917303 IAK917303 IKG917303 IUC917303 JDY917303 JNU917303 JXQ917303 KHM917303 KRI917303 LBE917303 LLA917303 LUW917303 MES917303 MOO917303 MYK917303 NIG917303 NSC917303 OBY917303 OLU917303 OVQ917303 PFM917303 PPI917303 PZE917303 QJA917303 QSW917303 RCS917303 RMO917303 RWK917303 SGG917303 SQC917303 SZY917303 TJU917303 TTQ917303 UDM917303 UNI917303 UXE917303 VHA917303 VQW917303 WAS917303 WKO917303 WUK917303 HY982839 RU982839 ABQ982839 ALM982839 AVI982839 BFE982839 BPA982839 BYW982839 CIS982839 CSO982839 DCK982839 DMG982839 DWC982839 EFY982839 EPU982839 EZQ982839 FJM982839 FTI982839 GDE982839 GNA982839 GWW982839 HGS982839 HQO982839 IAK982839 IKG982839 IUC982839 JDY982839 JNU982839 JXQ982839 KHM982839 KRI982839 LBE982839 LLA982839 LUW982839 MES982839 MOO982839 MYK982839 NIG982839 NSC982839 OBY982839 OLU982839 OVQ982839 PFM982839 PPI982839 PZE982839 QJA982839 QSW982839 RCS982839 RMO982839 RWK982839 SGG982839 SQC982839 SZY982839 TJU982839 TTQ982839 UDM982839 UNI982839 UXE982839 VHA982839 VQW982839 WAS982839 WKO982839 WUK982839 HY65338 RU65338 ABQ65338 ALM65338 AVI65338 BFE65338 BPA65338 BYW65338 CIS65338 CSO65338 DCK65338 DMG65338 DWC65338 EFY65338 EPU65338 EZQ65338 FJM65338 FTI65338 GDE65338 GNA65338 GWW65338 HGS65338 HQO65338 IAK65338 IKG65338 IUC65338 JDY65338 JNU65338 JXQ65338 KHM65338 KRI65338 LBE65338 LLA65338 LUW65338 MES65338 MOO65338 MYK65338 NIG65338 NSC65338 OBY65338 OLU65338 OVQ65338 PFM65338 PPI65338 PZE65338 QJA65338 QSW65338 RCS65338 RMO65338 RWK65338 SGG65338 SQC65338 SZY65338 TJU65338 TTQ65338 UDM65338 UNI65338 UXE65338 VHA65338 VQW65338 WAS65338 WKO65338 WUK65338 HY130874 RU130874 ABQ130874 ALM130874 AVI130874 BFE130874 BPA130874 BYW130874 CIS130874 CSO130874 DCK130874 DMG130874 DWC130874 EFY130874 EPU130874 EZQ130874 FJM130874 FTI130874 GDE130874 GNA130874 GWW130874 HGS130874 HQO130874 IAK130874 IKG130874 IUC130874 JDY130874 JNU130874 JXQ130874 KHM130874 KRI130874 LBE130874 LLA130874 LUW130874 MES130874 MOO130874 MYK130874 NIG130874 NSC130874 OBY130874 OLU130874 OVQ130874 PFM130874 PPI130874 PZE130874 QJA130874 QSW130874 RCS130874 RMO130874 RWK130874 SGG130874 SQC130874 SZY130874 TJU130874 TTQ130874 UDM130874 UNI130874 UXE130874 VHA130874 VQW130874 WAS130874 WKO130874 WUK130874 HY196410 RU196410 ABQ196410 ALM196410 AVI196410 BFE196410 BPA196410 BYW196410 CIS196410 CSO196410 DCK196410 DMG196410 DWC196410 EFY196410 EPU196410 EZQ196410 FJM196410 FTI196410 GDE196410 GNA196410 GWW196410 HGS196410 HQO196410 IAK196410 IKG196410 IUC196410 JDY196410 JNU196410 JXQ196410 KHM196410 KRI196410 LBE196410 LLA196410 LUW196410 MES196410 MOO196410 MYK196410 NIG196410 NSC196410 OBY196410 OLU196410 OVQ196410 PFM196410 PPI196410 PZE196410 QJA196410 QSW196410 RCS196410 RMO196410 RWK196410 SGG196410 SQC196410 SZY196410 TJU196410 TTQ196410 UDM196410 UNI196410 UXE196410 VHA196410 VQW196410 WAS196410 WKO196410 WUK196410 HY261946 RU261946 ABQ261946 ALM261946 AVI261946 BFE261946 BPA261946 BYW261946 CIS261946 CSO261946 DCK261946 DMG261946 DWC261946 EFY261946 EPU261946 EZQ261946 FJM261946 FTI261946 GDE261946 GNA261946 GWW261946 HGS261946 HQO261946 IAK261946 IKG261946 IUC261946 JDY261946 JNU261946 JXQ261946 KHM261946 KRI261946 LBE261946 LLA261946 LUW261946 MES261946 MOO261946 MYK261946 NIG261946 NSC261946 OBY261946 OLU261946 OVQ261946 PFM261946 PPI261946 PZE261946 QJA261946 QSW261946 RCS261946 RMO261946 RWK261946 SGG261946 SQC261946 SZY261946 TJU261946 TTQ261946 UDM261946 UNI261946 UXE261946 VHA261946 VQW261946 WAS261946 WKO261946 WUK261946 HY327482 RU327482 ABQ327482 ALM327482 AVI327482 BFE327482 BPA327482 BYW327482 CIS327482 CSO327482 DCK327482 DMG327482 DWC327482 EFY327482 EPU327482 EZQ327482 FJM327482 FTI327482 GDE327482 GNA327482 GWW327482 HGS327482 HQO327482 IAK327482 IKG327482 IUC327482 JDY327482 JNU327482 JXQ327482 KHM327482 KRI327482 LBE327482 LLA327482 LUW327482 MES327482 MOO327482 MYK327482 NIG327482 NSC327482 OBY327482 OLU327482 OVQ327482 PFM327482 PPI327482 PZE327482 QJA327482 QSW327482 RCS327482 RMO327482 RWK327482 SGG327482 SQC327482 SZY327482 TJU327482 TTQ327482 UDM327482 UNI327482 UXE327482 VHA327482 VQW327482 WAS327482 WKO327482 WUK327482 HY393018 RU393018 ABQ393018 ALM393018 AVI393018 BFE393018 BPA393018 BYW393018 CIS393018 CSO393018 DCK393018 DMG393018 DWC393018 EFY393018 EPU393018 EZQ393018 FJM393018 FTI393018 GDE393018 GNA393018 GWW393018 HGS393018 HQO393018 IAK393018 IKG393018 IUC393018 JDY393018 JNU393018 JXQ393018 KHM393018 KRI393018 LBE393018 LLA393018 LUW393018 MES393018 MOO393018 MYK393018 NIG393018 NSC393018 OBY393018 OLU393018 OVQ393018 PFM393018 PPI393018 PZE393018 QJA393018 QSW393018 RCS393018 RMO393018 RWK393018 SGG393018 SQC393018 SZY393018 TJU393018 TTQ393018 UDM393018 UNI393018 UXE393018 VHA393018 VQW393018 WAS393018 WKO393018 WUK393018 HY458554 RU458554 ABQ458554 ALM458554 AVI458554 BFE458554 BPA458554 BYW458554 CIS458554 CSO458554 DCK458554 DMG458554 DWC458554 EFY458554 EPU458554 EZQ458554 FJM458554 FTI458554 GDE458554 GNA458554 GWW458554 HGS458554 HQO458554 IAK458554 IKG458554 IUC458554 JDY458554 JNU458554 JXQ458554 KHM458554 KRI458554 LBE458554 LLA458554 LUW458554 MES458554 MOO458554 MYK458554 NIG458554 NSC458554 OBY458554 OLU458554 OVQ458554 PFM458554 PPI458554 PZE458554 QJA458554 QSW458554 RCS458554 RMO458554 RWK458554 SGG458554 SQC458554 SZY458554 TJU458554 TTQ458554 UDM458554 UNI458554 UXE458554 VHA458554 VQW458554 WAS458554 WKO458554 WUK458554 HY524090 RU524090 ABQ524090 ALM524090 AVI524090 BFE524090 BPA524090 BYW524090 CIS524090 CSO524090 DCK524090 DMG524090 DWC524090 EFY524090 EPU524090 EZQ524090 FJM524090 FTI524090 GDE524090 GNA524090 GWW524090 HGS524090 HQO524090 IAK524090 IKG524090 IUC524090 JDY524090 JNU524090 JXQ524090 KHM524090 KRI524090 LBE524090 LLA524090 LUW524090 MES524090 MOO524090 MYK524090 NIG524090 NSC524090 OBY524090 OLU524090 OVQ524090 PFM524090 PPI524090 PZE524090 QJA524090 QSW524090 RCS524090 RMO524090 RWK524090 SGG524090 SQC524090 SZY524090 TJU524090 TTQ524090 UDM524090 UNI524090 UXE524090 VHA524090 VQW524090 WAS524090 WKO524090 WUK524090 HY589626 RU589626 ABQ589626 ALM589626 AVI589626 BFE589626 BPA589626 BYW589626 CIS589626 CSO589626 DCK589626 DMG589626 DWC589626 EFY589626 EPU589626 EZQ589626 FJM589626 FTI589626 GDE589626 GNA589626 GWW589626 HGS589626 HQO589626 IAK589626 IKG589626 IUC589626 JDY589626 JNU589626 JXQ589626 KHM589626 KRI589626 LBE589626 LLA589626 LUW589626 MES589626 MOO589626 MYK589626 NIG589626 NSC589626 OBY589626 OLU589626 OVQ589626 PFM589626 PPI589626 PZE589626 QJA589626 QSW589626 RCS589626 RMO589626 RWK589626 SGG589626 SQC589626 SZY589626 TJU589626 TTQ589626 UDM589626 UNI589626 UXE589626 VHA589626 VQW589626 WAS589626 WKO589626 WUK589626 HY655162 RU655162 ABQ655162 ALM655162 AVI655162 BFE655162 BPA655162 BYW655162 CIS655162 CSO655162 DCK655162 DMG655162 DWC655162 EFY655162 EPU655162 EZQ655162 FJM655162 FTI655162 GDE655162 GNA655162 GWW655162 HGS655162 HQO655162 IAK655162 IKG655162 IUC655162 JDY655162 JNU655162 JXQ655162 KHM655162 KRI655162 LBE655162 LLA655162 LUW655162 MES655162 MOO655162 MYK655162 NIG655162 NSC655162 OBY655162 OLU655162 OVQ655162 PFM655162 PPI655162 PZE655162 QJA655162 QSW655162 RCS655162 RMO655162 RWK655162 SGG655162 SQC655162 SZY655162 TJU655162 TTQ655162 UDM655162 UNI655162 UXE655162 VHA655162 VQW655162 WAS655162 WKO655162 WUK655162 HY720698 RU720698 ABQ720698 ALM720698 AVI720698 BFE720698 BPA720698 BYW720698 CIS720698 CSO720698 DCK720698 DMG720698 DWC720698 EFY720698 EPU720698 EZQ720698 FJM720698 FTI720698 GDE720698 GNA720698 GWW720698 HGS720698 HQO720698 IAK720698 IKG720698 IUC720698 JDY720698 JNU720698 JXQ720698 KHM720698 KRI720698 LBE720698 LLA720698 LUW720698 MES720698 MOO720698 MYK720698 NIG720698 NSC720698 OBY720698 OLU720698 OVQ720698 PFM720698 PPI720698 PZE720698 QJA720698 QSW720698 RCS720698 RMO720698 RWK720698 SGG720698 SQC720698 SZY720698 TJU720698 TTQ720698 UDM720698 UNI720698 UXE720698 VHA720698 VQW720698 WAS720698 WKO720698 WUK720698 HY786234 RU786234 ABQ786234 ALM786234 AVI786234 BFE786234 BPA786234 BYW786234 CIS786234 CSO786234 DCK786234 DMG786234 DWC786234 EFY786234 EPU786234 EZQ786234 FJM786234 FTI786234 GDE786234 GNA786234 GWW786234 HGS786234 HQO786234 IAK786234 IKG786234 IUC786234 JDY786234 JNU786234 JXQ786234 KHM786234 KRI786234 LBE786234 LLA786234 LUW786234 MES786234 MOO786234 MYK786234 NIG786234 NSC786234 OBY786234 OLU786234 OVQ786234 PFM786234 PPI786234 PZE786234 QJA786234 QSW786234 RCS786234 RMO786234 RWK786234 SGG786234 SQC786234 SZY786234 TJU786234 TTQ786234 UDM786234 UNI786234 UXE786234 VHA786234 VQW786234 WAS786234 WKO786234 WUK786234 HY851770 RU851770 ABQ851770 ALM851770 AVI851770 BFE851770 BPA851770 BYW851770 CIS851770 CSO851770 DCK851770 DMG851770 DWC851770 EFY851770 EPU851770 EZQ851770 FJM851770 FTI851770 GDE851770 GNA851770 GWW851770 HGS851770 HQO851770 IAK851770 IKG851770 IUC851770 JDY851770 JNU851770 JXQ851770 KHM851770 KRI851770 LBE851770 LLA851770 LUW851770 MES851770 MOO851770 MYK851770 NIG851770 NSC851770 OBY851770 OLU851770 OVQ851770 PFM851770 PPI851770 PZE851770 QJA851770 QSW851770 RCS851770 RMO851770 RWK851770 SGG851770 SQC851770 SZY851770 TJU851770 TTQ851770 UDM851770 UNI851770 UXE851770 VHA851770 VQW851770 WAS851770 WKO851770 WUK851770 HY917306 RU917306 ABQ917306 ALM917306 AVI917306 BFE917306 BPA917306 BYW917306 CIS917306 CSO917306 DCK917306 DMG917306 DWC917306 EFY917306 EPU917306 EZQ917306 FJM917306 FTI917306 GDE917306 GNA917306 GWW917306 HGS917306 HQO917306 IAK917306 IKG917306 IUC917306 JDY917306 JNU917306 JXQ917306 KHM917306 KRI917306 LBE917306 LLA917306 LUW917306 MES917306 MOO917306 MYK917306 NIG917306 NSC917306 OBY917306 OLU917306 OVQ917306 PFM917306 PPI917306 PZE917306 QJA917306 QSW917306 RCS917306 RMO917306 RWK917306 SGG917306 SQC917306 SZY917306 TJU917306 TTQ917306 UDM917306 UNI917306 UXE917306 VHA917306 VQW917306 WAS917306 WKO917306 WUK917306 HY982842 RU982842 ABQ982842 ALM982842 AVI982842 BFE982842 BPA982842 BYW982842 CIS982842 CSO982842 DCK982842 DMG982842 DWC982842 EFY982842 EPU982842 EZQ982842 FJM982842 FTI982842 GDE982842 GNA982842 GWW982842 HGS982842 HQO982842 IAK982842 IKG982842 IUC982842 JDY982842 JNU982842 JXQ982842 KHM982842 KRI982842 LBE982842 LLA982842 LUW982842 MES982842 MOO982842 MYK982842 NIG982842 NSC982842 OBY982842 OLU982842 OVQ982842 PFM982842 PPI982842 PZE982842 QJA982842 QSW982842 RCS982842 RMO982842 RWK982842 SGG982842 SQC982842 SZY982842 TJU982842 TTQ982842 UDM982842 UNI982842 UXE982842 VHA982842 VQW982842 WAS982842 WKO982842 WUK982842 HY130918 RU130918 ABQ130918 ALM130918 AVI130918 BFE130918 BPA130918 BYW130918 CIS130918 CSO130918 DCK130918 DMG130918 DWC130918 EFY130918 EPU130918 EZQ130918 FJM130918 FTI130918 GDE130918 GNA130918 GWW130918 HGS130918 HQO130918 IAK130918 IKG130918 IUC130918 JDY130918 JNU130918 JXQ130918 KHM130918 KRI130918 LBE130918 LLA130918 LUW130918 MES130918 MOO130918 MYK130918 NIG130918 NSC130918 OBY130918 OLU130918 OVQ130918 PFM130918 PPI130918 PZE130918 QJA130918 QSW130918 RCS130918 RMO130918 RWK130918 SGG130918 SQC130918 SZY130918 TJU130918 TTQ130918 UDM130918 UNI130918 UXE130918 VHA130918 VQW130918 WAS130918 WKO130918 WUK130918 HY65340 RU65340 ABQ65340 ALM65340 AVI65340 BFE65340 BPA65340 BYW65340 CIS65340 CSO65340 DCK65340 DMG65340 DWC65340 EFY65340 EPU65340 EZQ65340 FJM65340 FTI65340 GDE65340 GNA65340 GWW65340 HGS65340 HQO65340 IAK65340 IKG65340 IUC65340 JDY65340 JNU65340 JXQ65340 KHM65340 KRI65340 LBE65340 LLA65340 LUW65340 MES65340 MOO65340 MYK65340 NIG65340 NSC65340 OBY65340 OLU65340 OVQ65340 PFM65340 PPI65340 PZE65340 QJA65340 QSW65340 RCS65340 RMO65340 RWK65340 SGG65340 SQC65340 SZY65340 TJU65340 TTQ65340 UDM65340 UNI65340 UXE65340 VHA65340 VQW65340 WAS65340 WKO65340 WUK65340 HY130876 RU130876 ABQ130876 ALM130876 AVI130876 BFE130876 BPA130876 BYW130876 CIS130876 CSO130876 DCK130876 DMG130876 DWC130876 EFY130876 EPU130876 EZQ130876 FJM130876 FTI130876 GDE130876 GNA130876 GWW130876 HGS130876 HQO130876 IAK130876 IKG130876 IUC130876 JDY130876 JNU130876 JXQ130876 KHM130876 KRI130876 LBE130876 LLA130876 LUW130876 MES130876 MOO130876 MYK130876 NIG130876 NSC130876 OBY130876 OLU130876 OVQ130876 PFM130876 PPI130876 PZE130876 QJA130876 QSW130876 RCS130876 RMO130876 RWK130876 SGG130876 SQC130876 SZY130876 TJU130876 TTQ130876 UDM130876 UNI130876 UXE130876 VHA130876 VQW130876 WAS130876 WKO130876 WUK130876 HY196412 RU196412 ABQ196412 ALM196412 AVI196412 BFE196412 BPA196412 BYW196412 CIS196412 CSO196412 DCK196412 DMG196412 DWC196412 EFY196412 EPU196412 EZQ196412 FJM196412 FTI196412 GDE196412 GNA196412 GWW196412 HGS196412 HQO196412 IAK196412 IKG196412 IUC196412 JDY196412 JNU196412 JXQ196412 KHM196412 KRI196412 LBE196412 LLA196412 LUW196412 MES196412 MOO196412 MYK196412 NIG196412 NSC196412 OBY196412 OLU196412 OVQ196412 PFM196412 PPI196412 PZE196412 QJA196412 QSW196412 RCS196412 RMO196412 RWK196412 SGG196412 SQC196412 SZY196412 TJU196412 TTQ196412 UDM196412 UNI196412 UXE196412 VHA196412 VQW196412 WAS196412 WKO196412 WUK196412 HY261948 RU261948 ABQ261948 ALM261948 AVI261948 BFE261948 BPA261948 BYW261948 CIS261948 CSO261948 DCK261948 DMG261948 DWC261948 EFY261948 EPU261948 EZQ261948 FJM261948 FTI261948 GDE261948 GNA261948 GWW261948 HGS261948 HQO261948 IAK261948 IKG261948 IUC261948 JDY261948 JNU261948 JXQ261948 KHM261948 KRI261948 LBE261948 LLA261948 LUW261948 MES261948 MOO261948 MYK261948 NIG261948 NSC261948 OBY261948 OLU261948 OVQ261948 PFM261948 PPI261948 PZE261948 QJA261948 QSW261948 RCS261948 RMO261948 RWK261948 SGG261948 SQC261948 SZY261948 TJU261948 TTQ261948 UDM261948 UNI261948 UXE261948 VHA261948 VQW261948 WAS261948 WKO261948 WUK261948 HY327484 RU327484 ABQ327484 ALM327484 AVI327484 BFE327484 BPA327484 BYW327484 CIS327484 CSO327484 DCK327484 DMG327484 DWC327484 EFY327484 EPU327484 EZQ327484 FJM327484 FTI327484 GDE327484 GNA327484 GWW327484 HGS327484 HQO327484 IAK327484 IKG327484 IUC327484 JDY327484 JNU327484 JXQ327484 KHM327484 KRI327484 LBE327484 LLA327484 LUW327484 MES327484 MOO327484 MYK327484 NIG327484 NSC327484 OBY327484 OLU327484 OVQ327484 PFM327484 PPI327484 PZE327484 QJA327484 QSW327484 RCS327484 RMO327484 RWK327484 SGG327484 SQC327484 SZY327484 TJU327484 TTQ327484 UDM327484 UNI327484 UXE327484 VHA327484 VQW327484 WAS327484 WKO327484 WUK327484 HY393020 RU393020 ABQ393020 ALM393020 AVI393020 BFE393020 BPA393020 BYW393020 CIS393020 CSO393020 DCK393020 DMG393020 DWC393020 EFY393020 EPU393020 EZQ393020 FJM393020 FTI393020 GDE393020 GNA393020 GWW393020 HGS393020 HQO393020 IAK393020 IKG393020 IUC393020 JDY393020 JNU393020 JXQ393020 KHM393020 KRI393020 LBE393020 LLA393020 LUW393020 MES393020 MOO393020 MYK393020 NIG393020 NSC393020 OBY393020 OLU393020 OVQ393020 PFM393020 PPI393020 PZE393020 QJA393020 QSW393020 RCS393020 RMO393020 RWK393020 SGG393020 SQC393020 SZY393020 TJU393020 TTQ393020 UDM393020 UNI393020 UXE393020 VHA393020 VQW393020 WAS393020 WKO393020 WUK393020 HY458556 RU458556 ABQ458556 ALM458556 AVI458556 BFE458556 BPA458556 BYW458556 CIS458556 CSO458556 DCK458556 DMG458556 DWC458556 EFY458556 EPU458556 EZQ458556 FJM458556 FTI458556 GDE458556 GNA458556 GWW458556 HGS458556 HQO458556 IAK458556 IKG458556 IUC458556 JDY458556 JNU458556 JXQ458556 KHM458556 KRI458556 LBE458556 LLA458556 LUW458556 MES458556 MOO458556 MYK458556 NIG458556 NSC458556 OBY458556 OLU458556 OVQ458556 PFM458556 PPI458556 PZE458556 QJA458556 QSW458556 RCS458556 RMO458556 RWK458556 SGG458556 SQC458556 SZY458556 TJU458556 TTQ458556 UDM458556 UNI458556 UXE458556 VHA458556 VQW458556 WAS458556 WKO458556 WUK458556 HY524092 RU524092 ABQ524092 ALM524092 AVI524092 BFE524092 BPA524092 BYW524092 CIS524092 CSO524092 DCK524092 DMG524092 DWC524092 EFY524092 EPU524092 EZQ524092 FJM524092 FTI524092 GDE524092 GNA524092 GWW524092 HGS524092 HQO524092 IAK524092 IKG524092 IUC524092 JDY524092 JNU524092 JXQ524092 KHM524092 KRI524092 LBE524092 LLA524092 LUW524092 MES524092 MOO524092 MYK524092 NIG524092 NSC524092 OBY524092 OLU524092 OVQ524092 PFM524092 PPI524092 PZE524092 QJA524092 QSW524092 RCS524092 RMO524092 RWK524092 SGG524092 SQC524092 SZY524092 TJU524092 TTQ524092 UDM524092 UNI524092 UXE524092 VHA524092 VQW524092 WAS524092 WKO524092 WUK524092 HY589628 RU589628 ABQ589628 ALM589628 AVI589628 BFE589628 BPA589628 BYW589628 CIS589628 CSO589628 DCK589628 DMG589628 DWC589628 EFY589628 EPU589628 EZQ589628 FJM589628 FTI589628 GDE589628 GNA589628 GWW589628 HGS589628 HQO589628 IAK589628 IKG589628 IUC589628 JDY589628 JNU589628 JXQ589628 KHM589628 KRI589628 LBE589628 LLA589628 LUW589628 MES589628 MOO589628 MYK589628 NIG589628 NSC589628 OBY589628 OLU589628 OVQ589628 PFM589628 PPI589628 PZE589628 QJA589628 QSW589628 RCS589628 RMO589628 RWK589628 SGG589628 SQC589628 SZY589628 TJU589628 TTQ589628 UDM589628 UNI589628 UXE589628 VHA589628 VQW589628 WAS589628 WKO589628 WUK589628 HY655164 RU655164 ABQ655164 ALM655164 AVI655164 BFE655164 BPA655164 BYW655164 CIS655164 CSO655164 DCK655164 DMG655164 DWC655164 EFY655164 EPU655164 EZQ655164 FJM655164 FTI655164 GDE655164 GNA655164 GWW655164 HGS655164 HQO655164 IAK655164 IKG655164 IUC655164 JDY655164 JNU655164 JXQ655164 KHM655164 KRI655164 LBE655164 LLA655164 LUW655164 MES655164 MOO655164 MYK655164 NIG655164 NSC655164 OBY655164 OLU655164 OVQ655164 PFM655164 PPI655164 PZE655164 QJA655164 QSW655164 RCS655164 RMO655164 RWK655164 SGG655164 SQC655164 SZY655164 TJU655164 TTQ655164 UDM655164 UNI655164 UXE655164 VHA655164 VQW655164 WAS655164 WKO655164 WUK655164 HY720700 RU720700 ABQ720700 ALM720700 AVI720700 BFE720700 BPA720700 BYW720700 CIS720700 CSO720700 DCK720700 DMG720700 DWC720700 EFY720700 EPU720700 EZQ720700 FJM720700 FTI720700 GDE720700 GNA720700 GWW720700 HGS720700 HQO720700 IAK720700 IKG720700 IUC720700 JDY720700 JNU720700 JXQ720700 KHM720700 KRI720700 LBE720700 LLA720700 LUW720700 MES720700 MOO720700 MYK720700 NIG720700 NSC720700 OBY720700 OLU720700 OVQ720700 PFM720700 PPI720700 PZE720700 QJA720700 QSW720700 RCS720700 RMO720700 RWK720700 SGG720700 SQC720700 SZY720700 TJU720700 TTQ720700 UDM720700 UNI720700 UXE720700 VHA720700 VQW720700 WAS720700 WKO720700 WUK720700 HY786236 RU786236 ABQ786236 ALM786236 AVI786236 BFE786236 BPA786236 BYW786236 CIS786236 CSO786236 DCK786236 DMG786236 DWC786236 EFY786236 EPU786236 EZQ786236 FJM786236 FTI786236 GDE786236 GNA786236 GWW786236 HGS786236 HQO786236 IAK786236 IKG786236 IUC786236 JDY786236 JNU786236 JXQ786236 KHM786236 KRI786236 LBE786236 LLA786236 LUW786236 MES786236 MOO786236 MYK786236 NIG786236 NSC786236 OBY786236 OLU786236 OVQ786236 PFM786236 PPI786236 PZE786236 QJA786236 QSW786236 RCS786236 RMO786236 RWK786236 SGG786236 SQC786236 SZY786236 TJU786236 TTQ786236 UDM786236 UNI786236 UXE786236 VHA786236 VQW786236 WAS786236 WKO786236 WUK786236 HY851772 RU851772 ABQ851772 ALM851772 AVI851772 BFE851772 BPA851772 BYW851772 CIS851772 CSO851772 DCK851772 DMG851772 DWC851772 EFY851772 EPU851772 EZQ851772 FJM851772 FTI851772 GDE851772 GNA851772 GWW851772 HGS851772 HQO851772 IAK851772 IKG851772 IUC851772 JDY851772 JNU851772 JXQ851772 KHM851772 KRI851772 LBE851772 LLA851772 LUW851772 MES851772 MOO851772 MYK851772 NIG851772 NSC851772 OBY851772 OLU851772 OVQ851772 PFM851772 PPI851772 PZE851772 QJA851772 QSW851772 RCS851772 RMO851772 RWK851772 SGG851772 SQC851772 SZY851772 TJU851772 TTQ851772 UDM851772 UNI851772 UXE851772 VHA851772 VQW851772 WAS851772 WKO851772 WUK851772 HY917308 RU917308 ABQ917308 ALM917308 AVI917308 BFE917308 BPA917308 BYW917308 CIS917308 CSO917308 DCK917308 DMG917308 DWC917308 EFY917308 EPU917308 EZQ917308 FJM917308 FTI917308 GDE917308 GNA917308 GWW917308 HGS917308 HQO917308 IAK917308 IKG917308 IUC917308 JDY917308 JNU917308 JXQ917308 KHM917308 KRI917308 LBE917308 LLA917308 LUW917308 MES917308 MOO917308 MYK917308 NIG917308 NSC917308 OBY917308 OLU917308 OVQ917308 PFM917308 PPI917308 PZE917308 QJA917308 QSW917308 RCS917308 RMO917308 RWK917308 SGG917308 SQC917308 SZY917308 TJU917308 TTQ917308 UDM917308 UNI917308 UXE917308 VHA917308 VQW917308 WAS917308 WKO917308 WUK917308 HY982844 RU982844 ABQ982844 ALM982844 AVI982844 BFE982844 BPA982844 BYW982844 CIS982844 CSO982844 DCK982844 DMG982844 DWC982844 EFY982844 EPU982844 EZQ982844 FJM982844 FTI982844 GDE982844 GNA982844 GWW982844 HGS982844 HQO982844 IAK982844 IKG982844 IUC982844 JDY982844 JNU982844 JXQ982844 KHM982844 KRI982844 LBE982844 LLA982844 LUW982844 MES982844 MOO982844 MYK982844 NIG982844 NSC982844 OBY982844 OLU982844 OVQ982844 PFM982844 PPI982844 PZE982844 QJA982844 QSW982844 RCS982844 RMO982844 RWK982844 SGG982844 SQC982844 SZY982844 TJU982844 TTQ982844 UDM982844 UNI982844 UXE982844 VHA982844 VQW982844 WAS982844 WKO982844 WUK982844 HY196454 RU196454 ABQ196454 ALM196454 AVI196454 BFE196454 BPA196454 BYW196454 CIS196454 CSO196454 DCK196454 DMG196454 DWC196454 EFY196454 EPU196454 EZQ196454 FJM196454 FTI196454 GDE196454 GNA196454 GWW196454 HGS196454 HQO196454 IAK196454 IKG196454 IUC196454 JDY196454 JNU196454 JXQ196454 KHM196454 KRI196454 LBE196454 LLA196454 LUW196454 MES196454 MOO196454 MYK196454 NIG196454 NSC196454 OBY196454 OLU196454 OVQ196454 PFM196454 PPI196454 PZE196454 QJA196454 QSW196454 RCS196454 RMO196454 RWK196454 SGG196454 SQC196454 SZY196454 TJU196454 TTQ196454 UDM196454 UNI196454 UXE196454 VHA196454 VQW196454 WAS196454 WKO196454 WUK196454 HY65343:HY65345 RU65343:RU65345 ABQ65343:ABQ65345 ALM65343:ALM65345 AVI65343:AVI65345 BFE65343:BFE65345 BPA65343:BPA65345 BYW65343:BYW65345 CIS65343:CIS65345 CSO65343:CSO65345 DCK65343:DCK65345 DMG65343:DMG65345 DWC65343:DWC65345 EFY65343:EFY65345 EPU65343:EPU65345 EZQ65343:EZQ65345 FJM65343:FJM65345 FTI65343:FTI65345 GDE65343:GDE65345 GNA65343:GNA65345 GWW65343:GWW65345 HGS65343:HGS65345 HQO65343:HQO65345 IAK65343:IAK65345 IKG65343:IKG65345 IUC65343:IUC65345 JDY65343:JDY65345 JNU65343:JNU65345 JXQ65343:JXQ65345 KHM65343:KHM65345 KRI65343:KRI65345 LBE65343:LBE65345 LLA65343:LLA65345 LUW65343:LUW65345 MES65343:MES65345 MOO65343:MOO65345 MYK65343:MYK65345 NIG65343:NIG65345 NSC65343:NSC65345 OBY65343:OBY65345 OLU65343:OLU65345 OVQ65343:OVQ65345 PFM65343:PFM65345 PPI65343:PPI65345 PZE65343:PZE65345 QJA65343:QJA65345 QSW65343:QSW65345 RCS65343:RCS65345 RMO65343:RMO65345 RWK65343:RWK65345 SGG65343:SGG65345 SQC65343:SQC65345 SZY65343:SZY65345 TJU65343:TJU65345 TTQ65343:TTQ65345 UDM65343:UDM65345 UNI65343:UNI65345 UXE65343:UXE65345 VHA65343:VHA65345 VQW65343:VQW65345 WAS65343:WAS65345 WKO65343:WKO65345 WUK65343:WUK65345 HY130879:HY130881 RU130879:RU130881 ABQ130879:ABQ130881 ALM130879:ALM130881 AVI130879:AVI130881 BFE130879:BFE130881 BPA130879:BPA130881 BYW130879:BYW130881 CIS130879:CIS130881 CSO130879:CSO130881 DCK130879:DCK130881 DMG130879:DMG130881 DWC130879:DWC130881 EFY130879:EFY130881 EPU130879:EPU130881 EZQ130879:EZQ130881 FJM130879:FJM130881 FTI130879:FTI130881 GDE130879:GDE130881 GNA130879:GNA130881 GWW130879:GWW130881 HGS130879:HGS130881 HQO130879:HQO130881 IAK130879:IAK130881 IKG130879:IKG130881 IUC130879:IUC130881 JDY130879:JDY130881 JNU130879:JNU130881 JXQ130879:JXQ130881 KHM130879:KHM130881 KRI130879:KRI130881 LBE130879:LBE130881 LLA130879:LLA130881 LUW130879:LUW130881 MES130879:MES130881 MOO130879:MOO130881 MYK130879:MYK130881 NIG130879:NIG130881 NSC130879:NSC130881 OBY130879:OBY130881 OLU130879:OLU130881 OVQ130879:OVQ130881 PFM130879:PFM130881 PPI130879:PPI130881 PZE130879:PZE130881 QJA130879:QJA130881 QSW130879:QSW130881 RCS130879:RCS130881 RMO130879:RMO130881 RWK130879:RWK130881 SGG130879:SGG130881 SQC130879:SQC130881 SZY130879:SZY130881 TJU130879:TJU130881 TTQ130879:TTQ130881 UDM130879:UDM130881 UNI130879:UNI130881 UXE130879:UXE130881 VHA130879:VHA130881 VQW130879:VQW130881 WAS130879:WAS130881 WKO130879:WKO130881 WUK130879:WUK130881 HY196415:HY196417 RU196415:RU196417 ABQ196415:ABQ196417 ALM196415:ALM196417 AVI196415:AVI196417 BFE196415:BFE196417 BPA196415:BPA196417 BYW196415:BYW196417 CIS196415:CIS196417 CSO196415:CSO196417 DCK196415:DCK196417 DMG196415:DMG196417 DWC196415:DWC196417 EFY196415:EFY196417 EPU196415:EPU196417 EZQ196415:EZQ196417 FJM196415:FJM196417 FTI196415:FTI196417 GDE196415:GDE196417 GNA196415:GNA196417 GWW196415:GWW196417 HGS196415:HGS196417 HQO196415:HQO196417 IAK196415:IAK196417 IKG196415:IKG196417 IUC196415:IUC196417 JDY196415:JDY196417 JNU196415:JNU196417 JXQ196415:JXQ196417 KHM196415:KHM196417 KRI196415:KRI196417 LBE196415:LBE196417 LLA196415:LLA196417 LUW196415:LUW196417 MES196415:MES196417 MOO196415:MOO196417 MYK196415:MYK196417 NIG196415:NIG196417 NSC196415:NSC196417 OBY196415:OBY196417 OLU196415:OLU196417 OVQ196415:OVQ196417 PFM196415:PFM196417 PPI196415:PPI196417 PZE196415:PZE196417 QJA196415:QJA196417 QSW196415:QSW196417 RCS196415:RCS196417 RMO196415:RMO196417 RWK196415:RWK196417 SGG196415:SGG196417 SQC196415:SQC196417 SZY196415:SZY196417 TJU196415:TJU196417 TTQ196415:TTQ196417 UDM196415:UDM196417 UNI196415:UNI196417 UXE196415:UXE196417 VHA196415:VHA196417 VQW196415:VQW196417 WAS196415:WAS196417 WKO196415:WKO196417 WUK196415:WUK196417 HY261951:HY261953 RU261951:RU261953 ABQ261951:ABQ261953 ALM261951:ALM261953 AVI261951:AVI261953 BFE261951:BFE261953 BPA261951:BPA261953 BYW261951:BYW261953 CIS261951:CIS261953 CSO261951:CSO261953 DCK261951:DCK261953 DMG261951:DMG261953 DWC261951:DWC261953 EFY261951:EFY261953 EPU261951:EPU261953 EZQ261951:EZQ261953 FJM261951:FJM261953 FTI261951:FTI261953 GDE261951:GDE261953 GNA261951:GNA261953 GWW261951:GWW261953 HGS261951:HGS261953 HQO261951:HQO261953 IAK261951:IAK261953 IKG261951:IKG261953 IUC261951:IUC261953 JDY261951:JDY261953 JNU261951:JNU261953 JXQ261951:JXQ261953 KHM261951:KHM261953 KRI261951:KRI261953 LBE261951:LBE261953 LLA261951:LLA261953 LUW261951:LUW261953 MES261951:MES261953 MOO261951:MOO261953 MYK261951:MYK261953 NIG261951:NIG261953 NSC261951:NSC261953 OBY261951:OBY261953 OLU261951:OLU261953 OVQ261951:OVQ261953 PFM261951:PFM261953 PPI261951:PPI261953 PZE261951:PZE261953 QJA261951:QJA261953 QSW261951:QSW261953 RCS261951:RCS261953 RMO261951:RMO261953 RWK261951:RWK261953 SGG261951:SGG261953 SQC261951:SQC261953 SZY261951:SZY261953 TJU261951:TJU261953 TTQ261951:TTQ261953 UDM261951:UDM261953 UNI261951:UNI261953 UXE261951:UXE261953 VHA261951:VHA261953 VQW261951:VQW261953 WAS261951:WAS261953 WKO261951:WKO261953 WUK261951:WUK261953 HY327487:HY327489 RU327487:RU327489 ABQ327487:ABQ327489 ALM327487:ALM327489 AVI327487:AVI327489 BFE327487:BFE327489 BPA327487:BPA327489 BYW327487:BYW327489 CIS327487:CIS327489 CSO327487:CSO327489 DCK327487:DCK327489 DMG327487:DMG327489 DWC327487:DWC327489 EFY327487:EFY327489 EPU327487:EPU327489 EZQ327487:EZQ327489 FJM327487:FJM327489 FTI327487:FTI327489 GDE327487:GDE327489 GNA327487:GNA327489 GWW327487:GWW327489 HGS327487:HGS327489 HQO327487:HQO327489 IAK327487:IAK327489 IKG327487:IKG327489 IUC327487:IUC327489 JDY327487:JDY327489 JNU327487:JNU327489 JXQ327487:JXQ327489 KHM327487:KHM327489 KRI327487:KRI327489 LBE327487:LBE327489 LLA327487:LLA327489 LUW327487:LUW327489 MES327487:MES327489 MOO327487:MOO327489 MYK327487:MYK327489 NIG327487:NIG327489 NSC327487:NSC327489 OBY327487:OBY327489 OLU327487:OLU327489 OVQ327487:OVQ327489 PFM327487:PFM327489 PPI327487:PPI327489 PZE327487:PZE327489 QJA327487:QJA327489 QSW327487:QSW327489 RCS327487:RCS327489 RMO327487:RMO327489 RWK327487:RWK327489 SGG327487:SGG327489 SQC327487:SQC327489 SZY327487:SZY327489 TJU327487:TJU327489 TTQ327487:TTQ327489 UDM327487:UDM327489 UNI327487:UNI327489 UXE327487:UXE327489 VHA327487:VHA327489 VQW327487:VQW327489 WAS327487:WAS327489 WKO327487:WKO327489 WUK327487:WUK327489 HY393023:HY393025 RU393023:RU393025 ABQ393023:ABQ393025 ALM393023:ALM393025 AVI393023:AVI393025 BFE393023:BFE393025 BPA393023:BPA393025 BYW393023:BYW393025 CIS393023:CIS393025 CSO393023:CSO393025 DCK393023:DCK393025 DMG393023:DMG393025 DWC393023:DWC393025 EFY393023:EFY393025 EPU393023:EPU393025 EZQ393023:EZQ393025 FJM393023:FJM393025 FTI393023:FTI393025 GDE393023:GDE393025 GNA393023:GNA393025 GWW393023:GWW393025 HGS393023:HGS393025 HQO393023:HQO393025 IAK393023:IAK393025 IKG393023:IKG393025 IUC393023:IUC393025 JDY393023:JDY393025 JNU393023:JNU393025 JXQ393023:JXQ393025 KHM393023:KHM393025 KRI393023:KRI393025 LBE393023:LBE393025 LLA393023:LLA393025 LUW393023:LUW393025 MES393023:MES393025 MOO393023:MOO393025 MYK393023:MYK393025 NIG393023:NIG393025 NSC393023:NSC393025 OBY393023:OBY393025 OLU393023:OLU393025 OVQ393023:OVQ393025 PFM393023:PFM393025 PPI393023:PPI393025 PZE393023:PZE393025 QJA393023:QJA393025 QSW393023:QSW393025 RCS393023:RCS393025 RMO393023:RMO393025 RWK393023:RWK393025 SGG393023:SGG393025 SQC393023:SQC393025 SZY393023:SZY393025 TJU393023:TJU393025 TTQ393023:TTQ393025 UDM393023:UDM393025 UNI393023:UNI393025 UXE393023:UXE393025 VHA393023:VHA393025 VQW393023:VQW393025 WAS393023:WAS393025 WKO393023:WKO393025 WUK393023:WUK393025 HY458559:HY458561 RU458559:RU458561 ABQ458559:ABQ458561 ALM458559:ALM458561 AVI458559:AVI458561 BFE458559:BFE458561 BPA458559:BPA458561 BYW458559:BYW458561 CIS458559:CIS458561 CSO458559:CSO458561 DCK458559:DCK458561 DMG458559:DMG458561 DWC458559:DWC458561 EFY458559:EFY458561 EPU458559:EPU458561 EZQ458559:EZQ458561 FJM458559:FJM458561 FTI458559:FTI458561 GDE458559:GDE458561 GNA458559:GNA458561 GWW458559:GWW458561 HGS458559:HGS458561 HQO458559:HQO458561 IAK458559:IAK458561 IKG458559:IKG458561 IUC458559:IUC458561 JDY458559:JDY458561 JNU458559:JNU458561 JXQ458559:JXQ458561 KHM458559:KHM458561 KRI458559:KRI458561 LBE458559:LBE458561 LLA458559:LLA458561 LUW458559:LUW458561 MES458559:MES458561 MOO458559:MOO458561 MYK458559:MYK458561 NIG458559:NIG458561 NSC458559:NSC458561 OBY458559:OBY458561 OLU458559:OLU458561 OVQ458559:OVQ458561 PFM458559:PFM458561 PPI458559:PPI458561 PZE458559:PZE458561 QJA458559:QJA458561 QSW458559:QSW458561 RCS458559:RCS458561 RMO458559:RMO458561 RWK458559:RWK458561 SGG458559:SGG458561 SQC458559:SQC458561 SZY458559:SZY458561 TJU458559:TJU458561 TTQ458559:TTQ458561 UDM458559:UDM458561 UNI458559:UNI458561 UXE458559:UXE458561 VHA458559:VHA458561 VQW458559:VQW458561 WAS458559:WAS458561 WKO458559:WKO458561 WUK458559:WUK458561 HY524095:HY524097 RU524095:RU524097 ABQ524095:ABQ524097 ALM524095:ALM524097 AVI524095:AVI524097 BFE524095:BFE524097 BPA524095:BPA524097 BYW524095:BYW524097 CIS524095:CIS524097 CSO524095:CSO524097 DCK524095:DCK524097 DMG524095:DMG524097 DWC524095:DWC524097 EFY524095:EFY524097 EPU524095:EPU524097 EZQ524095:EZQ524097 FJM524095:FJM524097 FTI524095:FTI524097 GDE524095:GDE524097 GNA524095:GNA524097 GWW524095:GWW524097 HGS524095:HGS524097 HQO524095:HQO524097 IAK524095:IAK524097 IKG524095:IKG524097 IUC524095:IUC524097 JDY524095:JDY524097 JNU524095:JNU524097 JXQ524095:JXQ524097 KHM524095:KHM524097 KRI524095:KRI524097 LBE524095:LBE524097 LLA524095:LLA524097 LUW524095:LUW524097 MES524095:MES524097 MOO524095:MOO524097 MYK524095:MYK524097 NIG524095:NIG524097 NSC524095:NSC524097 OBY524095:OBY524097 OLU524095:OLU524097 OVQ524095:OVQ524097 PFM524095:PFM524097 PPI524095:PPI524097 PZE524095:PZE524097 QJA524095:QJA524097 QSW524095:QSW524097 RCS524095:RCS524097 RMO524095:RMO524097 RWK524095:RWK524097 SGG524095:SGG524097 SQC524095:SQC524097 SZY524095:SZY524097 TJU524095:TJU524097 TTQ524095:TTQ524097 UDM524095:UDM524097 UNI524095:UNI524097 UXE524095:UXE524097 VHA524095:VHA524097 VQW524095:VQW524097 WAS524095:WAS524097 WKO524095:WKO524097 WUK524095:WUK524097 HY589631:HY589633 RU589631:RU589633 ABQ589631:ABQ589633 ALM589631:ALM589633 AVI589631:AVI589633 BFE589631:BFE589633 BPA589631:BPA589633 BYW589631:BYW589633 CIS589631:CIS589633 CSO589631:CSO589633 DCK589631:DCK589633 DMG589631:DMG589633 DWC589631:DWC589633 EFY589631:EFY589633 EPU589631:EPU589633 EZQ589631:EZQ589633 FJM589631:FJM589633 FTI589631:FTI589633 GDE589631:GDE589633 GNA589631:GNA589633 GWW589631:GWW589633 HGS589631:HGS589633 HQO589631:HQO589633 IAK589631:IAK589633 IKG589631:IKG589633 IUC589631:IUC589633 JDY589631:JDY589633 JNU589631:JNU589633 JXQ589631:JXQ589633 KHM589631:KHM589633 KRI589631:KRI589633 LBE589631:LBE589633 LLA589631:LLA589633 LUW589631:LUW589633 MES589631:MES589633 MOO589631:MOO589633 MYK589631:MYK589633 NIG589631:NIG589633 NSC589631:NSC589633 OBY589631:OBY589633 OLU589631:OLU589633 OVQ589631:OVQ589633 PFM589631:PFM589633 PPI589631:PPI589633 PZE589631:PZE589633 QJA589631:QJA589633 QSW589631:QSW589633 RCS589631:RCS589633 RMO589631:RMO589633 RWK589631:RWK589633 SGG589631:SGG589633 SQC589631:SQC589633 SZY589631:SZY589633 TJU589631:TJU589633 TTQ589631:TTQ589633 UDM589631:UDM589633 UNI589631:UNI589633 UXE589631:UXE589633 VHA589631:VHA589633 VQW589631:VQW589633 WAS589631:WAS589633 WKO589631:WKO589633 WUK589631:WUK589633 HY655167:HY655169 RU655167:RU655169 ABQ655167:ABQ655169 ALM655167:ALM655169 AVI655167:AVI655169 BFE655167:BFE655169 BPA655167:BPA655169 BYW655167:BYW655169 CIS655167:CIS655169 CSO655167:CSO655169 DCK655167:DCK655169 DMG655167:DMG655169 DWC655167:DWC655169 EFY655167:EFY655169 EPU655167:EPU655169 EZQ655167:EZQ655169 FJM655167:FJM655169 FTI655167:FTI655169 GDE655167:GDE655169 GNA655167:GNA655169 GWW655167:GWW655169 HGS655167:HGS655169 HQO655167:HQO655169 IAK655167:IAK655169 IKG655167:IKG655169 IUC655167:IUC655169 JDY655167:JDY655169 JNU655167:JNU655169 JXQ655167:JXQ655169 KHM655167:KHM655169 KRI655167:KRI655169 LBE655167:LBE655169 LLA655167:LLA655169 LUW655167:LUW655169 MES655167:MES655169 MOO655167:MOO655169 MYK655167:MYK655169 NIG655167:NIG655169 NSC655167:NSC655169 OBY655167:OBY655169 OLU655167:OLU655169 OVQ655167:OVQ655169 PFM655167:PFM655169 PPI655167:PPI655169 PZE655167:PZE655169 QJA655167:QJA655169 QSW655167:QSW655169 RCS655167:RCS655169 RMO655167:RMO655169 RWK655167:RWK655169 SGG655167:SGG655169 SQC655167:SQC655169 SZY655167:SZY655169 TJU655167:TJU655169 TTQ655167:TTQ655169 UDM655167:UDM655169 UNI655167:UNI655169 UXE655167:UXE655169 VHA655167:VHA655169 VQW655167:VQW655169 WAS655167:WAS655169 WKO655167:WKO655169 WUK655167:WUK655169 HY720703:HY720705 RU720703:RU720705 ABQ720703:ABQ720705 ALM720703:ALM720705 AVI720703:AVI720705 BFE720703:BFE720705 BPA720703:BPA720705 BYW720703:BYW720705 CIS720703:CIS720705 CSO720703:CSO720705 DCK720703:DCK720705 DMG720703:DMG720705 DWC720703:DWC720705 EFY720703:EFY720705 EPU720703:EPU720705 EZQ720703:EZQ720705 FJM720703:FJM720705 FTI720703:FTI720705 GDE720703:GDE720705 GNA720703:GNA720705 GWW720703:GWW720705 HGS720703:HGS720705 HQO720703:HQO720705 IAK720703:IAK720705 IKG720703:IKG720705 IUC720703:IUC720705 JDY720703:JDY720705 JNU720703:JNU720705 JXQ720703:JXQ720705 KHM720703:KHM720705 KRI720703:KRI720705 LBE720703:LBE720705 LLA720703:LLA720705 LUW720703:LUW720705 MES720703:MES720705 MOO720703:MOO720705 MYK720703:MYK720705 NIG720703:NIG720705 NSC720703:NSC720705 OBY720703:OBY720705 OLU720703:OLU720705 OVQ720703:OVQ720705 PFM720703:PFM720705 PPI720703:PPI720705 PZE720703:PZE720705 QJA720703:QJA720705 QSW720703:QSW720705 RCS720703:RCS720705 RMO720703:RMO720705 RWK720703:RWK720705 SGG720703:SGG720705 SQC720703:SQC720705 SZY720703:SZY720705 TJU720703:TJU720705 TTQ720703:TTQ720705 UDM720703:UDM720705 UNI720703:UNI720705 UXE720703:UXE720705 VHA720703:VHA720705 VQW720703:VQW720705 WAS720703:WAS720705 WKO720703:WKO720705 WUK720703:WUK720705 HY786239:HY786241 RU786239:RU786241 ABQ786239:ABQ786241 ALM786239:ALM786241 AVI786239:AVI786241 BFE786239:BFE786241 BPA786239:BPA786241 BYW786239:BYW786241 CIS786239:CIS786241 CSO786239:CSO786241 DCK786239:DCK786241 DMG786239:DMG786241 DWC786239:DWC786241 EFY786239:EFY786241 EPU786239:EPU786241 EZQ786239:EZQ786241 FJM786239:FJM786241 FTI786239:FTI786241 GDE786239:GDE786241 GNA786239:GNA786241 GWW786239:GWW786241 HGS786239:HGS786241 HQO786239:HQO786241 IAK786239:IAK786241 IKG786239:IKG786241 IUC786239:IUC786241 JDY786239:JDY786241 JNU786239:JNU786241 JXQ786239:JXQ786241 KHM786239:KHM786241 KRI786239:KRI786241 LBE786239:LBE786241 LLA786239:LLA786241 LUW786239:LUW786241 MES786239:MES786241 MOO786239:MOO786241 MYK786239:MYK786241 NIG786239:NIG786241 NSC786239:NSC786241 OBY786239:OBY786241 OLU786239:OLU786241 OVQ786239:OVQ786241 PFM786239:PFM786241 PPI786239:PPI786241 PZE786239:PZE786241 QJA786239:QJA786241 QSW786239:QSW786241 RCS786239:RCS786241 RMO786239:RMO786241 RWK786239:RWK786241 SGG786239:SGG786241 SQC786239:SQC786241 SZY786239:SZY786241 TJU786239:TJU786241 TTQ786239:TTQ786241 UDM786239:UDM786241 UNI786239:UNI786241 UXE786239:UXE786241 VHA786239:VHA786241 VQW786239:VQW786241 WAS786239:WAS786241 WKO786239:WKO786241 WUK786239:WUK786241 HY851775:HY851777 RU851775:RU851777 ABQ851775:ABQ851777 ALM851775:ALM851777 AVI851775:AVI851777 BFE851775:BFE851777 BPA851775:BPA851777 BYW851775:BYW851777 CIS851775:CIS851777 CSO851775:CSO851777 DCK851775:DCK851777 DMG851775:DMG851777 DWC851775:DWC851777 EFY851775:EFY851777 EPU851775:EPU851777 EZQ851775:EZQ851777 FJM851775:FJM851777 FTI851775:FTI851777 GDE851775:GDE851777 GNA851775:GNA851777 GWW851775:GWW851777 HGS851775:HGS851777 HQO851775:HQO851777 IAK851775:IAK851777 IKG851775:IKG851777 IUC851775:IUC851777 JDY851775:JDY851777 JNU851775:JNU851777 JXQ851775:JXQ851777 KHM851775:KHM851777 KRI851775:KRI851777 LBE851775:LBE851777 LLA851775:LLA851777 LUW851775:LUW851777 MES851775:MES851777 MOO851775:MOO851777 MYK851775:MYK851777 NIG851775:NIG851777 NSC851775:NSC851777 OBY851775:OBY851777 OLU851775:OLU851777 OVQ851775:OVQ851777 PFM851775:PFM851777 PPI851775:PPI851777 PZE851775:PZE851777 QJA851775:QJA851777 QSW851775:QSW851777 RCS851775:RCS851777 RMO851775:RMO851777 RWK851775:RWK851777 SGG851775:SGG851777 SQC851775:SQC851777 SZY851775:SZY851777 TJU851775:TJU851777 TTQ851775:TTQ851777 UDM851775:UDM851777 UNI851775:UNI851777 UXE851775:UXE851777 VHA851775:VHA851777 VQW851775:VQW851777 WAS851775:WAS851777 WKO851775:WKO851777 WUK851775:WUK851777 HY917311:HY917313 RU917311:RU917313 ABQ917311:ABQ917313 ALM917311:ALM917313 AVI917311:AVI917313 BFE917311:BFE917313 BPA917311:BPA917313 BYW917311:BYW917313 CIS917311:CIS917313 CSO917311:CSO917313 DCK917311:DCK917313 DMG917311:DMG917313 DWC917311:DWC917313 EFY917311:EFY917313 EPU917311:EPU917313 EZQ917311:EZQ917313 FJM917311:FJM917313 FTI917311:FTI917313 GDE917311:GDE917313 GNA917311:GNA917313 GWW917311:GWW917313 HGS917311:HGS917313 HQO917311:HQO917313 IAK917311:IAK917313 IKG917311:IKG917313 IUC917311:IUC917313 JDY917311:JDY917313 JNU917311:JNU917313 JXQ917311:JXQ917313 KHM917311:KHM917313 KRI917311:KRI917313 LBE917311:LBE917313 LLA917311:LLA917313 LUW917311:LUW917313 MES917311:MES917313 MOO917311:MOO917313 MYK917311:MYK917313 NIG917311:NIG917313 NSC917311:NSC917313 OBY917311:OBY917313 OLU917311:OLU917313 OVQ917311:OVQ917313 PFM917311:PFM917313 PPI917311:PPI917313 PZE917311:PZE917313 QJA917311:QJA917313 QSW917311:QSW917313 RCS917311:RCS917313 RMO917311:RMO917313 RWK917311:RWK917313 SGG917311:SGG917313 SQC917311:SQC917313 SZY917311:SZY917313 TJU917311:TJU917313 TTQ917311:TTQ917313 UDM917311:UDM917313 UNI917311:UNI917313 UXE917311:UXE917313 VHA917311:VHA917313 VQW917311:VQW917313 WAS917311:WAS917313 WKO917311:WKO917313 WUK917311:WUK917313 HY982847:HY982849 RU982847:RU982849 ABQ982847:ABQ982849 ALM982847:ALM982849 AVI982847:AVI982849 BFE982847:BFE982849 BPA982847:BPA982849 BYW982847:BYW982849 CIS982847:CIS982849 CSO982847:CSO982849 DCK982847:DCK982849 DMG982847:DMG982849 DWC982847:DWC982849 EFY982847:EFY982849 EPU982847:EPU982849 EZQ982847:EZQ982849 FJM982847:FJM982849 FTI982847:FTI982849 GDE982847:GDE982849 GNA982847:GNA982849 GWW982847:GWW982849 HGS982847:HGS982849 HQO982847:HQO982849 IAK982847:IAK982849 IKG982847:IKG982849 IUC982847:IUC982849 JDY982847:JDY982849 JNU982847:JNU982849 JXQ982847:JXQ982849 KHM982847:KHM982849 KRI982847:KRI982849 LBE982847:LBE982849 LLA982847:LLA982849 LUW982847:LUW982849 MES982847:MES982849 MOO982847:MOO982849 MYK982847:MYK982849 NIG982847:NIG982849 NSC982847:NSC982849 OBY982847:OBY982849 OLU982847:OLU982849 OVQ982847:OVQ982849 PFM982847:PFM982849 PPI982847:PPI982849 PZE982847:PZE982849 QJA982847:QJA982849 QSW982847:QSW982849 RCS982847:RCS982849 RMO982847:RMO982849 RWK982847:RWK982849 SGG982847:SGG982849 SQC982847:SQC982849 SZY982847:SZY982849 TJU982847:TJU982849 TTQ982847:TTQ982849 UDM982847:UDM982849 UNI982847:UNI982849 UXE982847:UXE982849 VHA982847:VHA982849 VQW982847:VQW982849 WAS982847:WAS982849 WKO982847:WKO982849 WUK982847:WUK982849 HY261990 RU261990 ABQ261990 ALM261990 AVI261990 BFE261990 BPA261990 BYW261990 CIS261990 CSO261990 DCK261990 DMG261990 DWC261990 EFY261990 EPU261990 EZQ261990 FJM261990 FTI261990 GDE261990 GNA261990 GWW261990 HGS261990 HQO261990 IAK261990 IKG261990 IUC261990 JDY261990 JNU261990 JXQ261990 KHM261990 KRI261990 LBE261990 LLA261990 LUW261990 MES261990 MOO261990 MYK261990 NIG261990 NSC261990 OBY261990 OLU261990 OVQ261990 PFM261990 PPI261990 PZE261990 QJA261990 QSW261990 RCS261990 RMO261990 RWK261990 SGG261990 SQC261990 SZY261990 TJU261990 TTQ261990 UDM261990 UNI261990 UXE261990 VHA261990 VQW261990 WAS261990 WKO261990 WUK261990 HY65347 RU65347 ABQ65347 ALM65347 AVI65347 BFE65347 BPA65347 BYW65347 CIS65347 CSO65347 DCK65347 DMG65347 DWC65347 EFY65347 EPU65347 EZQ65347 FJM65347 FTI65347 GDE65347 GNA65347 GWW65347 HGS65347 HQO65347 IAK65347 IKG65347 IUC65347 JDY65347 JNU65347 JXQ65347 KHM65347 KRI65347 LBE65347 LLA65347 LUW65347 MES65347 MOO65347 MYK65347 NIG65347 NSC65347 OBY65347 OLU65347 OVQ65347 PFM65347 PPI65347 PZE65347 QJA65347 QSW65347 RCS65347 RMO65347 RWK65347 SGG65347 SQC65347 SZY65347 TJU65347 TTQ65347 UDM65347 UNI65347 UXE65347 VHA65347 VQW65347 WAS65347 WKO65347 WUK65347 HY130883 RU130883 ABQ130883 ALM130883 AVI130883 BFE130883 BPA130883 BYW130883 CIS130883 CSO130883 DCK130883 DMG130883 DWC130883 EFY130883 EPU130883 EZQ130883 FJM130883 FTI130883 GDE130883 GNA130883 GWW130883 HGS130883 HQO130883 IAK130883 IKG130883 IUC130883 JDY130883 JNU130883 JXQ130883 KHM130883 KRI130883 LBE130883 LLA130883 LUW130883 MES130883 MOO130883 MYK130883 NIG130883 NSC130883 OBY130883 OLU130883 OVQ130883 PFM130883 PPI130883 PZE130883 QJA130883 QSW130883 RCS130883 RMO130883 RWK130883 SGG130883 SQC130883 SZY130883 TJU130883 TTQ130883 UDM130883 UNI130883 UXE130883 VHA130883 VQW130883 WAS130883 WKO130883 WUK130883 HY196419 RU196419 ABQ196419 ALM196419 AVI196419 BFE196419 BPA196419 BYW196419 CIS196419 CSO196419 DCK196419 DMG196419 DWC196419 EFY196419 EPU196419 EZQ196419 FJM196419 FTI196419 GDE196419 GNA196419 GWW196419 HGS196419 HQO196419 IAK196419 IKG196419 IUC196419 JDY196419 JNU196419 JXQ196419 KHM196419 KRI196419 LBE196419 LLA196419 LUW196419 MES196419 MOO196419 MYK196419 NIG196419 NSC196419 OBY196419 OLU196419 OVQ196419 PFM196419 PPI196419 PZE196419 QJA196419 QSW196419 RCS196419 RMO196419 RWK196419 SGG196419 SQC196419 SZY196419 TJU196419 TTQ196419 UDM196419 UNI196419 UXE196419 VHA196419 VQW196419 WAS196419 WKO196419 WUK196419 HY261955 RU261955 ABQ261955 ALM261955 AVI261955 BFE261955 BPA261955 BYW261955 CIS261955 CSO261955 DCK261955 DMG261955 DWC261955 EFY261955 EPU261955 EZQ261955 FJM261955 FTI261955 GDE261955 GNA261955 GWW261955 HGS261955 HQO261955 IAK261955 IKG261955 IUC261955 JDY261955 JNU261955 JXQ261955 KHM261955 KRI261955 LBE261955 LLA261955 LUW261955 MES261955 MOO261955 MYK261955 NIG261955 NSC261955 OBY261955 OLU261955 OVQ261955 PFM261955 PPI261955 PZE261955 QJA261955 QSW261955 RCS261955 RMO261955 RWK261955 SGG261955 SQC261955 SZY261955 TJU261955 TTQ261955 UDM261955 UNI261955 UXE261955 VHA261955 VQW261955 WAS261955 WKO261955 WUK261955 HY327491 RU327491 ABQ327491 ALM327491 AVI327491 BFE327491 BPA327491 BYW327491 CIS327491 CSO327491 DCK327491 DMG327491 DWC327491 EFY327491 EPU327491 EZQ327491 FJM327491 FTI327491 GDE327491 GNA327491 GWW327491 HGS327491 HQO327491 IAK327491 IKG327491 IUC327491 JDY327491 JNU327491 JXQ327491 KHM327491 KRI327491 LBE327491 LLA327491 LUW327491 MES327491 MOO327491 MYK327491 NIG327491 NSC327491 OBY327491 OLU327491 OVQ327491 PFM327491 PPI327491 PZE327491 QJA327491 QSW327491 RCS327491 RMO327491 RWK327491 SGG327491 SQC327491 SZY327491 TJU327491 TTQ327491 UDM327491 UNI327491 UXE327491 VHA327491 VQW327491 WAS327491 WKO327491 WUK327491 HY393027 RU393027 ABQ393027 ALM393027 AVI393027 BFE393027 BPA393027 BYW393027 CIS393027 CSO393027 DCK393027 DMG393027 DWC393027 EFY393027 EPU393027 EZQ393027 FJM393027 FTI393027 GDE393027 GNA393027 GWW393027 HGS393027 HQO393027 IAK393027 IKG393027 IUC393027 JDY393027 JNU393027 JXQ393027 KHM393027 KRI393027 LBE393027 LLA393027 LUW393027 MES393027 MOO393027 MYK393027 NIG393027 NSC393027 OBY393027 OLU393027 OVQ393027 PFM393027 PPI393027 PZE393027 QJA393027 QSW393027 RCS393027 RMO393027 RWK393027 SGG393027 SQC393027 SZY393027 TJU393027 TTQ393027 UDM393027 UNI393027 UXE393027 VHA393027 VQW393027 WAS393027 WKO393027 WUK393027 HY458563 RU458563 ABQ458563 ALM458563 AVI458563 BFE458563 BPA458563 BYW458563 CIS458563 CSO458563 DCK458563 DMG458563 DWC458563 EFY458563 EPU458563 EZQ458563 FJM458563 FTI458563 GDE458563 GNA458563 GWW458563 HGS458563 HQO458563 IAK458563 IKG458563 IUC458563 JDY458563 JNU458563 JXQ458563 KHM458563 KRI458563 LBE458563 LLA458563 LUW458563 MES458563 MOO458563 MYK458563 NIG458563 NSC458563 OBY458563 OLU458563 OVQ458563 PFM458563 PPI458563 PZE458563 QJA458563 QSW458563 RCS458563 RMO458563 RWK458563 SGG458563 SQC458563 SZY458563 TJU458563 TTQ458563 UDM458563 UNI458563 UXE458563 VHA458563 VQW458563 WAS458563 WKO458563 WUK458563 HY524099 RU524099 ABQ524099 ALM524099 AVI524099 BFE524099 BPA524099 BYW524099 CIS524099 CSO524099 DCK524099 DMG524099 DWC524099 EFY524099 EPU524099 EZQ524099 FJM524099 FTI524099 GDE524099 GNA524099 GWW524099 HGS524099 HQO524099 IAK524099 IKG524099 IUC524099 JDY524099 JNU524099 JXQ524099 KHM524099 KRI524099 LBE524099 LLA524099 LUW524099 MES524099 MOO524099 MYK524099 NIG524099 NSC524099 OBY524099 OLU524099 OVQ524099 PFM524099 PPI524099 PZE524099 QJA524099 QSW524099 RCS524099 RMO524099 RWK524099 SGG524099 SQC524099 SZY524099 TJU524099 TTQ524099 UDM524099 UNI524099 UXE524099 VHA524099 VQW524099 WAS524099 WKO524099 WUK524099 HY589635 RU589635 ABQ589635 ALM589635 AVI589635 BFE589635 BPA589635 BYW589635 CIS589635 CSO589635 DCK589635 DMG589635 DWC589635 EFY589635 EPU589635 EZQ589635 FJM589635 FTI589635 GDE589635 GNA589635 GWW589635 HGS589635 HQO589635 IAK589635 IKG589635 IUC589635 JDY589635 JNU589635 JXQ589635 KHM589635 KRI589635 LBE589635 LLA589635 LUW589635 MES589635 MOO589635 MYK589635 NIG589635 NSC589635 OBY589635 OLU589635 OVQ589635 PFM589635 PPI589635 PZE589635 QJA589635 QSW589635 RCS589635 RMO589635 RWK589635 SGG589635 SQC589635 SZY589635 TJU589635 TTQ589635 UDM589635 UNI589635 UXE589635 VHA589635 VQW589635 WAS589635 WKO589635 WUK589635 HY655171 RU655171 ABQ655171 ALM655171 AVI655171 BFE655171 BPA655171 BYW655171 CIS655171 CSO655171 DCK655171 DMG655171 DWC655171 EFY655171 EPU655171 EZQ655171 FJM655171 FTI655171 GDE655171 GNA655171 GWW655171 HGS655171 HQO655171 IAK655171 IKG655171 IUC655171 JDY655171 JNU655171 JXQ655171 KHM655171 KRI655171 LBE655171 LLA655171 LUW655171 MES655171 MOO655171 MYK655171 NIG655171 NSC655171 OBY655171 OLU655171 OVQ655171 PFM655171 PPI655171 PZE655171 QJA655171 QSW655171 RCS655171 RMO655171 RWK655171 SGG655171 SQC655171 SZY655171 TJU655171 TTQ655171 UDM655171 UNI655171 UXE655171 VHA655171 VQW655171 WAS655171 WKO655171 WUK655171 HY720707 RU720707 ABQ720707 ALM720707 AVI720707 BFE720707 BPA720707 BYW720707 CIS720707 CSO720707 DCK720707 DMG720707 DWC720707 EFY720707 EPU720707 EZQ720707 FJM720707 FTI720707 GDE720707 GNA720707 GWW720707 HGS720707 HQO720707 IAK720707 IKG720707 IUC720707 JDY720707 JNU720707 JXQ720707 KHM720707 KRI720707 LBE720707 LLA720707 LUW720707 MES720707 MOO720707 MYK720707 NIG720707 NSC720707 OBY720707 OLU720707 OVQ720707 PFM720707 PPI720707 PZE720707 QJA720707 QSW720707 RCS720707 RMO720707 RWK720707 SGG720707 SQC720707 SZY720707 TJU720707 TTQ720707 UDM720707 UNI720707 UXE720707 VHA720707 VQW720707 WAS720707 WKO720707 WUK720707 HY786243 RU786243 ABQ786243 ALM786243 AVI786243 BFE786243 BPA786243 BYW786243 CIS786243 CSO786243 DCK786243 DMG786243 DWC786243 EFY786243 EPU786243 EZQ786243 FJM786243 FTI786243 GDE786243 GNA786243 GWW786243 HGS786243 HQO786243 IAK786243 IKG786243 IUC786243 JDY786243 JNU786243 JXQ786243 KHM786243 KRI786243 LBE786243 LLA786243 LUW786243 MES786243 MOO786243 MYK786243 NIG786243 NSC786243 OBY786243 OLU786243 OVQ786243 PFM786243 PPI786243 PZE786243 QJA786243 QSW786243 RCS786243 RMO786243 RWK786243 SGG786243 SQC786243 SZY786243 TJU786243 TTQ786243 UDM786243 UNI786243 UXE786243 VHA786243 VQW786243 WAS786243 WKO786243 WUK786243 HY851779 RU851779 ABQ851779 ALM851779 AVI851779 BFE851779 BPA851779 BYW851779 CIS851779 CSO851779 DCK851779 DMG851779 DWC851779 EFY851779 EPU851779 EZQ851779 FJM851779 FTI851779 GDE851779 GNA851779 GWW851779 HGS851779 HQO851779 IAK851779 IKG851779 IUC851779 JDY851779 JNU851779 JXQ851779 KHM851779 KRI851779 LBE851779 LLA851779 LUW851779 MES851779 MOO851779 MYK851779 NIG851779 NSC851779 OBY851779 OLU851779 OVQ851779 PFM851779 PPI851779 PZE851779 QJA851779 QSW851779 RCS851779 RMO851779 RWK851779 SGG851779 SQC851779 SZY851779 TJU851779 TTQ851779 UDM851779 UNI851779 UXE851779 VHA851779 VQW851779 WAS851779 WKO851779 WUK851779 HY917315 RU917315 ABQ917315 ALM917315 AVI917315 BFE917315 BPA917315 BYW917315 CIS917315 CSO917315 DCK917315 DMG917315 DWC917315 EFY917315 EPU917315 EZQ917315 FJM917315 FTI917315 GDE917315 GNA917315 GWW917315 HGS917315 HQO917315 IAK917315 IKG917315 IUC917315 JDY917315 JNU917315 JXQ917315 KHM917315 KRI917315 LBE917315 LLA917315 LUW917315 MES917315 MOO917315 MYK917315 NIG917315 NSC917315 OBY917315 OLU917315 OVQ917315 PFM917315 PPI917315 PZE917315 QJA917315 QSW917315 RCS917315 RMO917315 RWK917315 SGG917315 SQC917315 SZY917315 TJU917315 TTQ917315 UDM917315 UNI917315 UXE917315 VHA917315 VQW917315 WAS917315 WKO917315 WUK917315 HY982851 RU982851 ABQ982851 ALM982851 AVI982851 BFE982851 BPA982851 BYW982851 CIS982851 CSO982851 DCK982851 DMG982851 DWC982851 EFY982851 EPU982851 EZQ982851 FJM982851 FTI982851 GDE982851 GNA982851 GWW982851 HGS982851 HQO982851 IAK982851 IKG982851 IUC982851 JDY982851 JNU982851 JXQ982851 KHM982851 KRI982851 LBE982851 LLA982851 LUW982851 MES982851 MOO982851 MYK982851 NIG982851 NSC982851 OBY982851 OLU982851 OVQ982851 PFM982851 PPI982851 PZE982851 QJA982851 QSW982851 RCS982851 RMO982851 RWK982851 SGG982851 SQC982851 SZY982851 TJU982851 TTQ982851 UDM982851 UNI982851 UXE982851 VHA982851 VQW982851 WAS982851 WKO982851 WUK982851 HY327526 RU327526 ABQ327526 ALM327526 AVI327526 BFE327526 BPA327526 BYW327526 CIS327526 CSO327526 DCK327526 DMG327526 DWC327526 EFY327526 EPU327526 EZQ327526 FJM327526 FTI327526 GDE327526 GNA327526 GWW327526 HGS327526 HQO327526 IAK327526 IKG327526 IUC327526 JDY327526 JNU327526 JXQ327526 KHM327526 KRI327526 LBE327526 LLA327526 LUW327526 MES327526 MOO327526 MYK327526 NIG327526 NSC327526 OBY327526 OLU327526 OVQ327526 PFM327526 PPI327526 PZE327526 QJA327526 QSW327526 RCS327526 RMO327526 RWK327526 SGG327526 SQC327526 SZY327526 TJU327526 TTQ327526 UDM327526 UNI327526 UXE327526 VHA327526 VQW327526 WAS327526 WKO327526 WUK327526 HY65350:HY65351 RU65350:RU65351 ABQ65350:ABQ65351 ALM65350:ALM65351 AVI65350:AVI65351 BFE65350:BFE65351 BPA65350:BPA65351 BYW65350:BYW65351 CIS65350:CIS65351 CSO65350:CSO65351 DCK65350:DCK65351 DMG65350:DMG65351 DWC65350:DWC65351 EFY65350:EFY65351 EPU65350:EPU65351 EZQ65350:EZQ65351 FJM65350:FJM65351 FTI65350:FTI65351 GDE65350:GDE65351 GNA65350:GNA65351 GWW65350:GWW65351 HGS65350:HGS65351 HQO65350:HQO65351 IAK65350:IAK65351 IKG65350:IKG65351 IUC65350:IUC65351 JDY65350:JDY65351 JNU65350:JNU65351 JXQ65350:JXQ65351 KHM65350:KHM65351 KRI65350:KRI65351 LBE65350:LBE65351 LLA65350:LLA65351 LUW65350:LUW65351 MES65350:MES65351 MOO65350:MOO65351 MYK65350:MYK65351 NIG65350:NIG65351 NSC65350:NSC65351 OBY65350:OBY65351 OLU65350:OLU65351 OVQ65350:OVQ65351 PFM65350:PFM65351 PPI65350:PPI65351 PZE65350:PZE65351 QJA65350:QJA65351 QSW65350:QSW65351 RCS65350:RCS65351 RMO65350:RMO65351 RWK65350:RWK65351 SGG65350:SGG65351 SQC65350:SQC65351 SZY65350:SZY65351 TJU65350:TJU65351 TTQ65350:TTQ65351 UDM65350:UDM65351 UNI65350:UNI65351 UXE65350:UXE65351 VHA65350:VHA65351 VQW65350:VQW65351 WAS65350:WAS65351 WKO65350:WKO65351 WUK65350:WUK65351 HY130886:HY130887 RU130886:RU130887 ABQ130886:ABQ130887 ALM130886:ALM130887 AVI130886:AVI130887 BFE130886:BFE130887 BPA130886:BPA130887 BYW130886:BYW130887 CIS130886:CIS130887 CSO130886:CSO130887 DCK130886:DCK130887 DMG130886:DMG130887 DWC130886:DWC130887 EFY130886:EFY130887 EPU130886:EPU130887 EZQ130886:EZQ130887 FJM130886:FJM130887 FTI130886:FTI130887 GDE130886:GDE130887 GNA130886:GNA130887 GWW130886:GWW130887 HGS130886:HGS130887 HQO130886:HQO130887 IAK130886:IAK130887 IKG130886:IKG130887 IUC130886:IUC130887 JDY130886:JDY130887 JNU130886:JNU130887 JXQ130886:JXQ130887 KHM130886:KHM130887 KRI130886:KRI130887 LBE130886:LBE130887 LLA130886:LLA130887 LUW130886:LUW130887 MES130886:MES130887 MOO130886:MOO130887 MYK130886:MYK130887 NIG130886:NIG130887 NSC130886:NSC130887 OBY130886:OBY130887 OLU130886:OLU130887 OVQ130886:OVQ130887 PFM130886:PFM130887 PPI130886:PPI130887 PZE130886:PZE130887 QJA130886:QJA130887 QSW130886:QSW130887 RCS130886:RCS130887 RMO130886:RMO130887 RWK130886:RWK130887 SGG130886:SGG130887 SQC130886:SQC130887 SZY130886:SZY130887 TJU130886:TJU130887 TTQ130886:TTQ130887 UDM130886:UDM130887 UNI130886:UNI130887 UXE130886:UXE130887 VHA130886:VHA130887 VQW130886:VQW130887 WAS130886:WAS130887 WKO130886:WKO130887 WUK130886:WUK130887 HY196422:HY196423 RU196422:RU196423 ABQ196422:ABQ196423 ALM196422:ALM196423 AVI196422:AVI196423 BFE196422:BFE196423 BPA196422:BPA196423 BYW196422:BYW196423 CIS196422:CIS196423 CSO196422:CSO196423 DCK196422:DCK196423 DMG196422:DMG196423 DWC196422:DWC196423 EFY196422:EFY196423 EPU196422:EPU196423 EZQ196422:EZQ196423 FJM196422:FJM196423 FTI196422:FTI196423 GDE196422:GDE196423 GNA196422:GNA196423 GWW196422:GWW196423 HGS196422:HGS196423 HQO196422:HQO196423 IAK196422:IAK196423 IKG196422:IKG196423 IUC196422:IUC196423 JDY196422:JDY196423 JNU196422:JNU196423 JXQ196422:JXQ196423 KHM196422:KHM196423 KRI196422:KRI196423 LBE196422:LBE196423 LLA196422:LLA196423 LUW196422:LUW196423 MES196422:MES196423 MOO196422:MOO196423 MYK196422:MYK196423 NIG196422:NIG196423 NSC196422:NSC196423 OBY196422:OBY196423 OLU196422:OLU196423 OVQ196422:OVQ196423 PFM196422:PFM196423 PPI196422:PPI196423 PZE196422:PZE196423 QJA196422:QJA196423 QSW196422:QSW196423 RCS196422:RCS196423 RMO196422:RMO196423 RWK196422:RWK196423 SGG196422:SGG196423 SQC196422:SQC196423 SZY196422:SZY196423 TJU196422:TJU196423 TTQ196422:TTQ196423 UDM196422:UDM196423 UNI196422:UNI196423 UXE196422:UXE196423 VHA196422:VHA196423 VQW196422:VQW196423 WAS196422:WAS196423 WKO196422:WKO196423 WUK196422:WUK196423 HY261958:HY261959 RU261958:RU261959 ABQ261958:ABQ261959 ALM261958:ALM261959 AVI261958:AVI261959 BFE261958:BFE261959 BPA261958:BPA261959 BYW261958:BYW261959 CIS261958:CIS261959 CSO261958:CSO261959 DCK261958:DCK261959 DMG261958:DMG261959 DWC261958:DWC261959 EFY261958:EFY261959 EPU261958:EPU261959 EZQ261958:EZQ261959 FJM261958:FJM261959 FTI261958:FTI261959 GDE261958:GDE261959 GNA261958:GNA261959 GWW261958:GWW261959 HGS261958:HGS261959 HQO261958:HQO261959 IAK261958:IAK261959 IKG261958:IKG261959 IUC261958:IUC261959 JDY261958:JDY261959 JNU261958:JNU261959 JXQ261958:JXQ261959 KHM261958:KHM261959 KRI261958:KRI261959 LBE261958:LBE261959 LLA261958:LLA261959 LUW261958:LUW261959 MES261958:MES261959 MOO261958:MOO261959 MYK261958:MYK261959 NIG261958:NIG261959 NSC261958:NSC261959 OBY261958:OBY261959 OLU261958:OLU261959 OVQ261958:OVQ261959 PFM261958:PFM261959 PPI261958:PPI261959 PZE261958:PZE261959 QJA261958:QJA261959 QSW261958:QSW261959 RCS261958:RCS261959 RMO261958:RMO261959 RWK261958:RWK261959 SGG261958:SGG261959 SQC261958:SQC261959 SZY261958:SZY261959 TJU261958:TJU261959 TTQ261958:TTQ261959 UDM261958:UDM261959 UNI261958:UNI261959 UXE261958:UXE261959 VHA261958:VHA261959 VQW261958:VQW261959 WAS261958:WAS261959 WKO261958:WKO261959 WUK261958:WUK261959 HY327494:HY327495 RU327494:RU327495 ABQ327494:ABQ327495 ALM327494:ALM327495 AVI327494:AVI327495 BFE327494:BFE327495 BPA327494:BPA327495 BYW327494:BYW327495 CIS327494:CIS327495 CSO327494:CSO327495 DCK327494:DCK327495 DMG327494:DMG327495 DWC327494:DWC327495 EFY327494:EFY327495 EPU327494:EPU327495 EZQ327494:EZQ327495 FJM327494:FJM327495 FTI327494:FTI327495 GDE327494:GDE327495 GNA327494:GNA327495 GWW327494:GWW327495 HGS327494:HGS327495 HQO327494:HQO327495 IAK327494:IAK327495 IKG327494:IKG327495 IUC327494:IUC327495 JDY327494:JDY327495 JNU327494:JNU327495 JXQ327494:JXQ327495 KHM327494:KHM327495 KRI327494:KRI327495 LBE327494:LBE327495 LLA327494:LLA327495 LUW327494:LUW327495 MES327494:MES327495 MOO327494:MOO327495 MYK327494:MYK327495 NIG327494:NIG327495 NSC327494:NSC327495 OBY327494:OBY327495 OLU327494:OLU327495 OVQ327494:OVQ327495 PFM327494:PFM327495 PPI327494:PPI327495 PZE327494:PZE327495 QJA327494:QJA327495 QSW327494:QSW327495 RCS327494:RCS327495 RMO327494:RMO327495 RWK327494:RWK327495 SGG327494:SGG327495 SQC327494:SQC327495 SZY327494:SZY327495 TJU327494:TJU327495 TTQ327494:TTQ327495 UDM327494:UDM327495 UNI327494:UNI327495 UXE327494:UXE327495 VHA327494:VHA327495 VQW327494:VQW327495 WAS327494:WAS327495 WKO327494:WKO327495 WUK327494:WUK327495 HY393030:HY393031 RU393030:RU393031 ABQ393030:ABQ393031 ALM393030:ALM393031 AVI393030:AVI393031 BFE393030:BFE393031 BPA393030:BPA393031 BYW393030:BYW393031 CIS393030:CIS393031 CSO393030:CSO393031 DCK393030:DCK393031 DMG393030:DMG393031 DWC393030:DWC393031 EFY393030:EFY393031 EPU393030:EPU393031 EZQ393030:EZQ393031 FJM393030:FJM393031 FTI393030:FTI393031 GDE393030:GDE393031 GNA393030:GNA393031 GWW393030:GWW393031 HGS393030:HGS393031 HQO393030:HQO393031 IAK393030:IAK393031 IKG393030:IKG393031 IUC393030:IUC393031 JDY393030:JDY393031 JNU393030:JNU393031 JXQ393030:JXQ393031 KHM393030:KHM393031 KRI393030:KRI393031 LBE393030:LBE393031 LLA393030:LLA393031 LUW393030:LUW393031 MES393030:MES393031 MOO393030:MOO393031 MYK393030:MYK393031 NIG393030:NIG393031 NSC393030:NSC393031 OBY393030:OBY393031 OLU393030:OLU393031 OVQ393030:OVQ393031 PFM393030:PFM393031 PPI393030:PPI393031 PZE393030:PZE393031 QJA393030:QJA393031 QSW393030:QSW393031 RCS393030:RCS393031 RMO393030:RMO393031 RWK393030:RWK393031 SGG393030:SGG393031 SQC393030:SQC393031 SZY393030:SZY393031 TJU393030:TJU393031 TTQ393030:TTQ393031 UDM393030:UDM393031 UNI393030:UNI393031 UXE393030:UXE393031 VHA393030:VHA393031 VQW393030:VQW393031 WAS393030:WAS393031 WKO393030:WKO393031 WUK393030:WUK393031 HY458566:HY458567 RU458566:RU458567 ABQ458566:ABQ458567 ALM458566:ALM458567 AVI458566:AVI458567 BFE458566:BFE458567 BPA458566:BPA458567 BYW458566:BYW458567 CIS458566:CIS458567 CSO458566:CSO458567 DCK458566:DCK458567 DMG458566:DMG458567 DWC458566:DWC458567 EFY458566:EFY458567 EPU458566:EPU458567 EZQ458566:EZQ458567 FJM458566:FJM458567 FTI458566:FTI458567 GDE458566:GDE458567 GNA458566:GNA458567 GWW458566:GWW458567 HGS458566:HGS458567 HQO458566:HQO458567 IAK458566:IAK458567 IKG458566:IKG458567 IUC458566:IUC458567 JDY458566:JDY458567 JNU458566:JNU458567 JXQ458566:JXQ458567 KHM458566:KHM458567 KRI458566:KRI458567 LBE458566:LBE458567 LLA458566:LLA458567 LUW458566:LUW458567 MES458566:MES458567 MOO458566:MOO458567 MYK458566:MYK458567 NIG458566:NIG458567 NSC458566:NSC458567 OBY458566:OBY458567 OLU458566:OLU458567 OVQ458566:OVQ458567 PFM458566:PFM458567 PPI458566:PPI458567 PZE458566:PZE458567 QJA458566:QJA458567 QSW458566:QSW458567 RCS458566:RCS458567 RMO458566:RMO458567 RWK458566:RWK458567 SGG458566:SGG458567 SQC458566:SQC458567 SZY458566:SZY458567 TJU458566:TJU458567 TTQ458566:TTQ458567 UDM458566:UDM458567 UNI458566:UNI458567 UXE458566:UXE458567 VHA458566:VHA458567 VQW458566:VQW458567 WAS458566:WAS458567 WKO458566:WKO458567 WUK458566:WUK458567 HY524102:HY524103 RU524102:RU524103 ABQ524102:ABQ524103 ALM524102:ALM524103 AVI524102:AVI524103 BFE524102:BFE524103 BPA524102:BPA524103 BYW524102:BYW524103 CIS524102:CIS524103 CSO524102:CSO524103 DCK524102:DCK524103 DMG524102:DMG524103 DWC524102:DWC524103 EFY524102:EFY524103 EPU524102:EPU524103 EZQ524102:EZQ524103 FJM524102:FJM524103 FTI524102:FTI524103 GDE524102:GDE524103 GNA524102:GNA524103 GWW524102:GWW524103 HGS524102:HGS524103 HQO524102:HQO524103 IAK524102:IAK524103 IKG524102:IKG524103 IUC524102:IUC524103 JDY524102:JDY524103 JNU524102:JNU524103 JXQ524102:JXQ524103 KHM524102:KHM524103 KRI524102:KRI524103 LBE524102:LBE524103 LLA524102:LLA524103 LUW524102:LUW524103 MES524102:MES524103 MOO524102:MOO524103 MYK524102:MYK524103 NIG524102:NIG524103 NSC524102:NSC524103 OBY524102:OBY524103 OLU524102:OLU524103 OVQ524102:OVQ524103 PFM524102:PFM524103 PPI524102:PPI524103 PZE524102:PZE524103 QJA524102:QJA524103 QSW524102:QSW524103 RCS524102:RCS524103 RMO524102:RMO524103 RWK524102:RWK524103 SGG524102:SGG524103 SQC524102:SQC524103 SZY524102:SZY524103 TJU524102:TJU524103 TTQ524102:TTQ524103 UDM524102:UDM524103 UNI524102:UNI524103 UXE524102:UXE524103 VHA524102:VHA524103 VQW524102:VQW524103 WAS524102:WAS524103 WKO524102:WKO524103 WUK524102:WUK524103 HY589638:HY589639 RU589638:RU589639 ABQ589638:ABQ589639 ALM589638:ALM589639 AVI589638:AVI589639 BFE589638:BFE589639 BPA589638:BPA589639 BYW589638:BYW589639 CIS589638:CIS589639 CSO589638:CSO589639 DCK589638:DCK589639 DMG589638:DMG589639 DWC589638:DWC589639 EFY589638:EFY589639 EPU589638:EPU589639 EZQ589638:EZQ589639 FJM589638:FJM589639 FTI589638:FTI589639 GDE589638:GDE589639 GNA589638:GNA589639 GWW589638:GWW589639 HGS589638:HGS589639 HQO589638:HQO589639 IAK589638:IAK589639 IKG589638:IKG589639 IUC589638:IUC589639 JDY589638:JDY589639 JNU589638:JNU589639 JXQ589638:JXQ589639 KHM589638:KHM589639 KRI589638:KRI589639 LBE589638:LBE589639 LLA589638:LLA589639 LUW589638:LUW589639 MES589638:MES589639 MOO589638:MOO589639 MYK589638:MYK589639 NIG589638:NIG589639 NSC589638:NSC589639 OBY589638:OBY589639 OLU589638:OLU589639 OVQ589638:OVQ589639 PFM589638:PFM589639 PPI589638:PPI589639 PZE589638:PZE589639 QJA589638:QJA589639 QSW589638:QSW589639 RCS589638:RCS589639 RMO589638:RMO589639 RWK589638:RWK589639 SGG589638:SGG589639 SQC589638:SQC589639 SZY589638:SZY589639 TJU589638:TJU589639 TTQ589638:TTQ589639 UDM589638:UDM589639 UNI589638:UNI589639 UXE589638:UXE589639 VHA589638:VHA589639 VQW589638:VQW589639 WAS589638:WAS589639 WKO589638:WKO589639 WUK589638:WUK589639 HY655174:HY655175 RU655174:RU655175 ABQ655174:ABQ655175 ALM655174:ALM655175 AVI655174:AVI655175 BFE655174:BFE655175 BPA655174:BPA655175 BYW655174:BYW655175 CIS655174:CIS655175 CSO655174:CSO655175 DCK655174:DCK655175 DMG655174:DMG655175 DWC655174:DWC655175 EFY655174:EFY655175 EPU655174:EPU655175 EZQ655174:EZQ655175 FJM655174:FJM655175 FTI655174:FTI655175 GDE655174:GDE655175 GNA655174:GNA655175 GWW655174:GWW655175 HGS655174:HGS655175 HQO655174:HQO655175 IAK655174:IAK655175 IKG655174:IKG655175 IUC655174:IUC655175 JDY655174:JDY655175 JNU655174:JNU655175 JXQ655174:JXQ655175 KHM655174:KHM655175 KRI655174:KRI655175 LBE655174:LBE655175 LLA655174:LLA655175 LUW655174:LUW655175 MES655174:MES655175 MOO655174:MOO655175 MYK655174:MYK655175 NIG655174:NIG655175 NSC655174:NSC655175 OBY655174:OBY655175 OLU655174:OLU655175 OVQ655174:OVQ655175 PFM655174:PFM655175 PPI655174:PPI655175 PZE655174:PZE655175 QJA655174:QJA655175 QSW655174:QSW655175 RCS655174:RCS655175 RMO655174:RMO655175 RWK655174:RWK655175 SGG655174:SGG655175 SQC655174:SQC655175 SZY655174:SZY655175 TJU655174:TJU655175 TTQ655174:TTQ655175 UDM655174:UDM655175 UNI655174:UNI655175 UXE655174:UXE655175 VHA655174:VHA655175 VQW655174:VQW655175 WAS655174:WAS655175 WKO655174:WKO655175 WUK655174:WUK655175 HY720710:HY720711 RU720710:RU720711 ABQ720710:ABQ720711 ALM720710:ALM720711 AVI720710:AVI720711 BFE720710:BFE720711 BPA720710:BPA720711 BYW720710:BYW720711 CIS720710:CIS720711 CSO720710:CSO720711 DCK720710:DCK720711 DMG720710:DMG720711 DWC720710:DWC720711 EFY720710:EFY720711 EPU720710:EPU720711 EZQ720710:EZQ720711 FJM720710:FJM720711 FTI720710:FTI720711 GDE720710:GDE720711 GNA720710:GNA720711 GWW720710:GWW720711 HGS720710:HGS720711 HQO720710:HQO720711 IAK720710:IAK720711 IKG720710:IKG720711 IUC720710:IUC720711 JDY720710:JDY720711 JNU720710:JNU720711 JXQ720710:JXQ720711 KHM720710:KHM720711 KRI720710:KRI720711 LBE720710:LBE720711 LLA720710:LLA720711 LUW720710:LUW720711 MES720710:MES720711 MOO720710:MOO720711 MYK720710:MYK720711 NIG720710:NIG720711 NSC720710:NSC720711 OBY720710:OBY720711 OLU720710:OLU720711 OVQ720710:OVQ720711 PFM720710:PFM720711 PPI720710:PPI720711 PZE720710:PZE720711 QJA720710:QJA720711 QSW720710:QSW720711 RCS720710:RCS720711 RMO720710:RMO720711 RWK720710:RWK720711 SGG720710:SGG720711 SQC720710:SQC720711 SZY720710:SZY720711 TJU720710:TJU720711 TTQ720710:TTQ720711 UDM720710:UDM720711 UNI720710:UNI720711 UXE720710:UXE720711 VHA720710:VHA720711 VQW720710:VQW720711 WAS720710:WAS720711 WKO720710:WKO720711 WUK720710:WUK720711 HY786246:HY786247 RU786246:RU786247 ABQ786246:ABQ786247 ALM786246:ALM786247 AVI786246:AVI786247 BFE786246:BFE786247 BPA786246:BPA786247 BYW786246:BYW786247 CIS786246:CIS786247 CSO786246:CSO786247 DCK786246:DCK786247 DMG786246:DMG786247 DWC786246:DWC786247 EFY786246:EFY786247 EPU786246:EPU786247 EZQ786246:EZQ786247 FJM786246:FJM786247 FTI786246:FTI786247 GDE786246:GDE786247 GNA786246:GNA786247 GWW786246:GWW786247 HGS786246:HGS786247 HQO786246:HQO786247 IAK786246:IAK786247 IKG786246:IKG786247 IUC786246:IUC786247 JDY786246:JDY786247 JNU786246:JNU786247 JXQ786246:JXQ786247 KHM786246:KHM786247 KRI786246:KRI786247 LBE786246:LBE786247 LLA786246:LLA786247 LUW786246:LUW786247 MES786246:MES786247 MOO786246:MOO786247 MYK786246:MYK786247 NIG786246:NIG786247 NSC786246:NSC786247 OBY786246:OBY786247 OLU786246:OLU786247 OVQ786246:OVQ786247 PFM786246:PFM786247 PPI786246:PPI786247 PZE786246:PZE786247 QJA786246:QJA786247 QSW786246:QSW786247 RCS786246:RCS786247 RMO786246:RMO786247 RWK786246:RWK786247 SGG786246:SGG786247 SQC786246:SQC786247 SZY786246:SZY786247 TJU786246:TJU786247 TTQ786246:TTQ786247 UDM786246:UDM786247 UNI786246:UNI786247 UXE786246:UXE786247 VHA786246:VHA786247 VQW786246:VQW786247 WAS786246:WAS786247 WKO786246:WKO786247 WUK786246:WUK786247 HY851782:HY851783 RU851782:RU851783 ABQ851782:ABQ851783 ALM851782:ALM851783 AVI851782:AVI851783 BFE851782:BFE851783 BPA851782:BPA851783 BYW851782:BYW851783 CIS851782:CIS851783 CSO851782:CSO851783 DCK851782:DCK851783 DMG851782:DMG851783 DWC851782:DWC851783 EFY851782:EFY851783 EPU851782:EPU851783 EZQ851782:EZQ851783 FJM851782:FJM851783 FTI851782:FTI851783 GDE851782:GDE851783 GNA851782:GNA851783 GWW851782:GWW851783 HGS851782:HGS851783 HQO851782:HQO851783 IAK851782:IAK851783 IKG851782:IKG851783 IUC851782:IUC851783 JDY851782:JDY851783 JNU851782:JNU851783 JXQ851782:JXQ851783 KHM851782:KHM851783 KRI851782:KRI851783 LBE851782:LBE851783 LLA851782:LLA851783 LUW851782:LUW851783 MES851782:MES851783 MOO851782:MOO851783 MYK851782:MYK851783 NIG851782:NIG851783 NSC851782:NSC851783 OBY851782:OBY851783 OLU851782:OLU851783 OVQ851782:OVQ851783 PFM851782:PFM851783 PPI851782:PPI851783 PZE851782:PZE851783 QJA851782:QJA851783 QSW851782:QSW851783 RCS851782:RCS851783 RMO851782:RMO851783 RWK851782:RWK851783 SGG851782:SGG851783 SQC851782:SQC851783 SZY851782:SZY851783 TJU851782:TJU851783 TTQ851782:TTQ851783 UDM851782:UDM851783 UNI851782:UNI851783 UXE851782:UXE851783 VHA851782:VHA851783 VQW851782:VQW851783 WAS851782:WAS851783 WKO851782:WKO851783 WUK851782:WUK851783 HY917318:HY917319 RU917318:RU917319 ABQ917318:ABQ917319 ALM917318:ALM917319 AVI917318:AVI917319 BFE917318:BFE917319 BPA917318:BPA917319 BYW917318:BYW917319 CIS917318:CIS917319 CSO917318:CSO917319 DCK917318:DCK917319 DMG917318:DMG917319 DWC917318:DWC917319 EFY917318:EFY917319 EPU917318:EPU917319 EZQ917318:EZQ917319 FJM917318:FJM917319 FTI917318:FTI917319 GDE917318:GDE917319 GNA917318:GNA917319 GWW917318:GWW917319 HGS917318:HGS917319 HQO917318:HQO917319 IAK917318:IAK917319 IKG917318:IKG917319 IUC917318:IUC917319 JDY917318:JDY917319 JNU917318:JNU917319 JXQ917318:JXQ917319 KHM917318:KHM917319 KRI917318:KRI917319 LBE917318:LBE917319 LLA917318:LLA917319 LUW917318:LUW917319 MES917318:MES917319 MOO917318:MOO917319 MYK917318:MYK917319 NIG917318:NIG917319 NSC917318:NSC917319 OBY917318:OBY917319 OLU917318:OLU917319 OVQ917318:OVQ917319 PFM917318:PFM917319 PPI917318:PPI917319 PZE917318:PZE917319 QJA917318:QJA917319 QSW917318:QSW917319 RCS917318:RCS917319 RMO917318:RMO917319 RWK917318:RWK917319 SGG917318:SGG917319 SQC917318:SQC917319 SZY917318:SZY917319 TJU917318:TJU917319 TTQ917318:TTQ917319 UDM917318:UDM917319 UNI917318:UNI917319 UXE917318:UXE917319 VHA917318:VHA917319 VQW917318:VQW917319 WAS917318:WAS917319 WKO917318:WKO917319 WUK917318:WUK917319 HY982854:HY982855 RU982854:RU982855 ABQ982854:ABQ982855 ALM982854:ALM982855 AVI982854:AVI982855 BFE982854:BFE982855 BPA982854:BPA982855 BYW982854:BYW982855 CIS982854:CIS982855 CSO982854:CSO982855 DCK982854:DCK982855 DMG982854:DMG982855 DWC982854:DWC982855 EFY982854:EFY982855 EPU982854:EPU982855 EZQ982854:EZQ982855 FJM982854:FJM982855 FTI982854:FTI982855 GDE982854:GDE982855 GNA982854:GNA982855 GWW982854:GWW982855 HGS982854:HGS982855 HQO982854:HQO982855 IAK982854:IAK982855 IKG982854:IKG982855 IUC982854:IUC982855 JDY982854:JDY982855 JNU982854:JNU982855 JXQ982854:JXQ982855 KHM982854:KHM982855 KRI982854:KRI982855 LBE982854:LBE982855 LLA982854:LLA982855 LUW982854:LUW982855 MES982854:MES982855 MOO982854:MOO982855 MYK982854:MYK982855 NIG982854:NIG982855 NSC982854:NSC982855 OBY982854:OBY982855 OLU982854:OLU982855 OVQ982854:OVQ982855 PFM982854:PFM982855 PPI982854:PPI982855 PZE982854:PZE982855 QJA982854:QJA982855 QSW982854:QSW982855 RCS982854:RCS982855 RMO982854:RMO982855 RWK982854:RWK982855 SGG982854:SGG982855 SQC982854:SQC982855 SZY982854:SZY982855 TJU982854:TJU982855 TTQ982854:TTQ982855 UDM982854:UDM982855 UNI982854:UNI982855 UXE982854:UXE982855 VHA982854:VHA982855 VQW982854:VQW982855 WAS982854:WAS982855 WKO982854:WKO982855 WUK982854:WUK982855 HY393062 RU393062 ABQ393062 ALM393062 AVI393062 BFE393062 BPA393062 BYW393062 CIS393062 CSO393062 DCK393062 DMG393062 DWC393062 EFY393062 EPU393062 EZQ393062 FJM393062 FTI393062 GDE393062 GNA393062 GWW393062 HGS393062 HQO393062 IAK393062 IKG393062 IUC393062 JDY393062 JNU393062 JXQ393062 KHM393062 KRI393062 LBE393062 LLA393062 LUW393062 MES393062 MOO393062 MYK393062 NIG393062 NSC393062 OBY393062 OLU393062 OVQ393062 PFM393062 PPI393062 PZE393062 QJA393062 QSW393062 RCS393062 RMO393062 RWK393062 SGG393062 SQC393062 SZY393062 TJU393062 TTQ393062 UDM393062 UNI393062 UXE393062 VHA393062 VQW393062 WAS393062 WKO393062 WUK393062 HY65353 RU65353 ABQ65353 ALM65353 AVI65353 BFE65353 BPA65353 BYW65353 CIS65353 CSO65353 DCK65353 DMG65353 DWC65353 EFY65353 EPU65353 EZQ65353 FJM65353 FTI65353 GDE65353 GNA65353 GWW65353 HGS65353 HQO65353 IAK65353 IKG65353 IUC65353 JDY65353 JNU65353 JXQ65353 KHM65353 KRI65353 LBE65353 LLA65353 LUW65353 MES65353 MOO65353 MYK65353 NIG65353 NSC65353 OBY65353 OLU65353 OVQ65353 PFM65353 PPI65353 PZE65353 QJA65353 QSW65353 RCS65353 RMO65353 RWK65353 SGG65353 SQC65353 SZY65353 TJU65353 TTQ65353 UDM65353 UNI65353 UXE65353 VHA65353 VQW65353 WAS65353 WKO65353 WUK65353 HY130889 RU130889 ABQ130889 ALM130889 AVI130889 BFE130889 BPA130889 BYW130889 CIS130889 CSO130889 DCK130889 DMG130889 DWC130889 EFY130889 EPU130889 EZQ130889 FJM130889 FTI130889 GDE130889 GNA130889 GWW130889 HGS130889 HQO130889 IAK130889 IKG130889 IUC130889 JDY130889 JNU130889 JXQ130889 KHM130889 KRI130889 LBE130889 LLA130889 LUW130889 MES130889 MOO130889 MYK130889 NIG130889 NSC130889 OBY130889 OLU130889 OVQ130889 PFM130889 PPI130889 PZE130889 QJA130889 QSW130889 RCS130889 RMO130889 RWK130889 SGG130889 SQC130889 SZY130889 TJU130889 TTQ130889 UDM130889 UNI130889 UXE130889 VHA130889 VQW130889 WAS130889 WKO130889 WUK130889 HY196425 RU196425 ABQ196425 ALM196425 AVI196425 BFE196425 BPA196425 BYW196425 CIS196425 CSO196425 DCK196425 DMG196425 DWC196425 EFY196425 EPU196425 EZQ196425 FJM196425 FTI196425 GDE196425 GNA196425 GWW196425 HGS196425 HQO196425 IAK196425 IKG196425 IUC196425 JDY196425 JNU196425 JXQ196425 KHM196425 KRI196425 LBE196425 LLA196425 LUW196425 MES196425 MOO196425 MYK196425 NIG196425 NSC196425 OBY196425 OLU196425 OVQ196425 PFM196425 PPI196425 PZE196425 QJA196425 QSW196425 RCS196425 RMO196425 RWK196425 SGG196425 SQC196425 SZY196425 TJU196425 TTQ196425 UDM196425 UNI196425 UXE196425 VHA196425 VQW196425 WAS196425 WKO196425 WUK196425 HY261961 RU261961 ABQ261961 ALM261961 AVI261961 BFE261961 BPA261961 BYW261961 CIS261961 CSO261961 DCK261961 DMG261961 DWC261961 EFY261961 EPU261961 EZQ261961 FJM261961 FTI261961 GDE261961 GNA261961 GWW261961 HGS261961 HQO261961 IAK261961 IKG261961 IUC261961 JDY261961 JNU261961 JXQ261961 KHM261961 KRI261961 LBE261961 LLA261961 LUW261961 MES261961 MOO261961 MYK261961 NIG261961 NSC261961 OBY261961 OLU261961 OVQ261961 PFM261961 PPI261961 PZE261961 QJA261961 QSW261961 RCS261961 RMO261961 RWK261961 SGG261961 SQC261961 SZY261961 TJU261961 TTQ261961 UDM261961 UNI261961 UXE261961 VHA261961 VQW261961 WAS261961 WKO261961 WUK261961 HY327497 RU327497 ABQ327497 ALM327497 AVI327497 BFE327497 BPA327497 BYW327497 CIS327497 CSO327497 DCK327497 DMG327497 DWC327497 EFY327497 EPU327497 EZQ327497 FJM327497 FTI327497 GDE327497 GNA327497 GWW327497 HGS327497 HQO327497 IAK327497 IKG327497 IUC327497 JDY327497 JNU327497 JXQ327497 KHM327497 KRI327497 LBE327497 LLA327497 LUW327497 MES327497 MOO327497 MYK327497 NIG327497 NSC327497 OBY327497 OLU327497 OVQ327497 PFM327497 PPI327497 PZE327497 QJA327497 QSW327497 RCS327497 RMO327497 RWK327497 SGG327497 SQC327497 SZY327497 TJU327497 TTQ327497 UDM327497 UNI327497 UXE327497 VHA327497 VQW327497 WAS327497 WKO327497 WUK327497 HY393033 RU393033 ABQ393033 ALM393033 AVI393033 BFE393033 BPA393033 BYW393033 CIS393033 CSO393033 DCK393033 DMG393033 DWC393033 EFY393033 EPU393033 EZQ393033 FJM393033 FTI393033 GDE393033 GNA393033 GWW393033 HGS393033 HQO393033 IAK393033 IKG393033 IUC393033 JDY393033 JNU393033 JXQ393033 KHM393033 KRI393033 LBE393033 LLA393033 LUW393033 MES393033 MOO393033 MYK393033 NIG393033 NSC393033 OBY393033 OLU393033 OVQ393033 PFM393033 PPI393033 PZE393033 QJA393033 QSW393033 RCS393033 RMO393033 RWK393033 SGG393033 SQC393033 SZY393033 TJU393033 TTQ393033 UDM393033 UNI393033 UXE393033 VHA393033 VQW393033 WAS393033 WKO393033 WUK393033 HY458569 RU458569 ABQ458569 ALM458569 AVI458569 BFE458569 BPA458569 BYW458569 CIS458569 CSO458569 DCK458569 DMG458569 DWC458569 EFY458569 EPU458569 EZQ458569 FJM458569 FTI458569 GDE458569 GNA458569 GWW458569 HGS458569 HQO458569 IAK458569 IKG458569 IUC458569 JDY458569 JNU458569 JXQ458569 KHM458569 KRI458569 LBE458569 LLA458569 LUW458569 MES458569 MOO458569 MYK458569 NIG458569 NSC458569 OBY458569 OLU458569 OVQ458569 PFM458569 PPI458569 PZE458569 QJA458569 QSW458569 RCS458569 RMO458569 RWK458569 SGG458569 SQC458569 SZY458569 TJU458569 TTQ458569 UDM458569 UNI458569 UXE458569 VHA458569 VQW458569 WAS458569 WKO458569 WUK458569 HY524105 RU524105 ABQ524105 ALM524105 AVI524105 BFE524105 BPA524105 BYW524105 CIS524105 CSO524105 DCK524105 DMG524105 DWC524105 EFY524105 EPU524105 EZQ524105 FJM524105 FTI524105 GDE524105 GNA524105 GWW524105 HGS524105 HQO524105 IAK524105 IKG524105 IUC524105 JDY524105 JNU524105 JXQ524105 KHM524105 KRI524105 LBE524105 LLA524105 LUW524105 MES524105 MOO524105 MYK524105 NIG524105 NSC524105 OBY524105 OLU524105 OVQ524105 PFM524105 PPI524105 PZE524105 QJA524105 QSW524105 RCS524105 RMO524105 RWK524105 SGG524105 SQC524105 SZY524105 TJU524105 TTQ524105 UDM524105 UNI524105 UXE524105 VHA524105 VQW524105 WAS524105 WKO524105 WUK524105 HY589641 RU589641 ABQ589641 ALM589641 AVI589641 BFE589641 BPA589641 BYW589641 CIS589641 CSO589641 DCK589641 DMG589641 DWC589641 EFY589641 EPU589641 EZQ589641 FJM589641 FTI589641 GDE589641 GNA589641 GWW589641 HGS589641 HQO589641 IAK589641 IKG589641 IUC589641 JDY589641 JNU589641 JXQ589641 KHM589641 KRI589641 LBE589641 LLA589641 LUW589641 MES589641 MOO589641 MYK589641 NIG589641 NSC589641 OBY589641 OLU589641 OVQ589641 PFM589641 PPI589641 PZE589641 QJA589641 QSW589641 RCS589641 RMO589641 RWK589641 SGG589641 SQC589641 SZY589641 TJU589641 TTQ589641 UDM589641 UNI589641 UXE589641 VHA589641 VQW589641 WAS589641 WKO589641 WUK589641 HY655177 RU655177 ABQ655177 ALM655177 AVI655177 BFE655177 BPA655177 BYW655177 CIS655177 CSO655177 DCK655177 DMG655177 DWC655177 EFY655177 EPU655177 EZQ655177 FJM655177 FTI655177 GDE655177 GNA655177 GWW655177 HGS655177 HQO655177 IAK655177 IKG655177 IUC655177 JDY655177 JNU655177 JXQ655177 KHM655177 KRI655177 LBE655177 LLA655177 LUW655177 MES655177 MOO655177 MYK655177 NIG655177 NSC655177 OBY655177 OLU655177 OVQ655177 PFM655177 PPI655177 PZE655177 QJA655177 QSW655177 RCS655177 RMO655177 RWK655177 SGG655177 SQC655177 SZY655177 TJU655177 TTQ655177 UDM655177 UNI655177 UXE655177 VHA655177 VQW655177 WAS655177 WKO655177 WUK655177 HY720713 RU720713 ABQ720713 ALM720713 AVI720713 BFE720713 BPA720713 BYW720713 CIS720713 CSO720713 DCK720713 DMG720713 DWC720713 EFY720713 EPU720713 EZQ720713 FJM720713 FTI720713 GDE720713 GNA720713 GWW720713 HGS720713 HQO720713 IAK720713 IKG720713 IUC720713 JDY720713 JNU720713 JXQ720713 KHM720713 KRI720713 LBE720713 LLA720713 LUW720713 MES720713 MOO720713 MYK720713 NIG720713 NSC720713 OBY720713 OLU720713 OVQ720713 PFM720713 PPI720713 PZE720713 QJA720713 QSW720713 RCS720713 RMO720713 RWK720713 SGG720713 SQC720713 SZY720713 TJU720713 TTQ720713 UDM720713 UNI720713 UXE720713 VHA720713 VQW720713 WAS720713 WKO720713 WUK720713 HY786249 RU786249 ABQ786249 ALM786249 AVI786249 BFE786249 BPA786249 BYW786249 CIS786249 CSO786249 DCK786249 DMG786249 DWC786249 EFY786249 EPU786249 EZQ786249 FJM786249 FTI786249 GDE786249 GNA786249 GWW786249 HGS786249 HQO786249 IAK786249 IKG786249 IUC786249 JDY786249 JNU786249 JXQ786249 KHM786249 KRI786249 LBE786249 LLA786249 LUW786249 MES786249 MOO786249 MYK786249 NIG786249 NSC786249 OBY786249 OLU786249 OVQ786249 PFM786249 PPI786249 PZE786249 QJA786249 QSW786249 RCS786249 RMO786249 RWK786249 SGG786249 SQC786249 SZY786249 TJU786249 TTQ786249 UDM786249 UNI786249 UXE786249 VHA786249 VQW786249 WAS786249 WKO786249 WUK786249 HY851785 RU851785 ABQ851785 ALM851785 AVI851785 BFE851785 BPA851785 BYW851785 CIS851785 CSO851785 DCK851785 DMG851785 DWC851785 EFY851785 EPU851785 EZQ851785 FJM851785 FTI851785 GDE851785 GNA851785 GWW851785 HGS851785 HQO851785 IAK851785 IKG851785 IUC851785 JDY851785 JNU851785 JXQ851785 KHM851785 KRI851785 LBE851785 LLA851785 LUW851785 MES851785 MOO851785 MYK851785 NIG851785 NSC851785 OBY851785 OLU851785 OVQ851785 PFM851785 PPI851785 PZE851785 QJA851785 QSW851785 RCS851785 RMO851785 RWK851785 SGG851785 SQC851785 SZY851785 TJU851785 TTQ851785 UDM851785 UNI851785 UXE851785 VHA851785 VQW851785 WAS851785 WKO851785 WUK851785 HY917321 RU917321 ABQ917321 ALM917321 AVI917321 BFE917321 BPA917321 BYW917321 CIS917321 CSO917321 DCK917321 DMG917321 DWC917321 EFY917321 EPU917321 EZQ917321 FJM917321 FTI917321 GDE917321 GNA917321 GWW917321 HGS917321 HQO917321 IAK917321 IKG917321 IUC917321 JDY917321 JNU917321 JXQ917321 KHM917321 KRI917321 LBE917321 LLA917321 LUW917321 MES917321 MOO917321 MYK917321 NIG917321 NSC917321 OBY917321 OLU917321 OVQ917321 PFM917321 PPI917321 PZE917321 QJA917321 QSW917321 RCS917321 RMO917321 RWK917321 SGG917321 SQC917321 SZY917321 TJU917321 TTQ917321 UDM917321 UNI917321 UXE917321 VHA917321 VQW917321 WAS917321 WKO917321 WUK917321 HY982857 RU982857 ABQ982857 ALM982857 AVI982857 BFE982857 BPA982857 BYW982857 CIS982857 CSO982857 DCK982857 DMG982857 DWC982857 EFY982857 EPU982857 EZQ982857 FJM982857 FTI982857 GDE982857 GNA982857 GWW982857 HGS982857 HQO982857 IAK982857 IKG982857 IUC982857 JDY982857 JNU982857 JXQ982857 KHM982857 KRI982857 LBE982857 LLA982857 LUW982857 MES982857 MOO982857 MYK982857 NIG982857 NSC982857 OBY982857 OLU982857 OVQ982857 PFM982857 PPI982857 PZE982857 QJA982857 QSW982857 RCS982857 RMO982857 RWK982857 SGG982857 SQC982857 SZY982857 TJU982857 TTQ982857 UDM982857 UNI982857 UXE982857 VHA982857 VQW982857 WAS982857 WKO982857 WUK982857 HY458598 RU458598 ABQ458598 ALM458598 AVI458598 BFE458598 BPA458598 BYW458598 CIS458598 CSO458598 DCK458598 DMG458598 DWC458598 EFY458598 EPU458598 EZQ458598 FJM458598 FTI458598 GDE458598 GNA458598 GWW458598 HGS458598 HQO458598 IAK458598 IKG458598 IUC458598 JDY458598 JNU458598 JXQ458598 KHM458598 KRI458598 LBE458598 LLA458598 LUW458598 MES458598 MOO458598 MYK458598 NIG458598 NSC458598 OBY458598 OLU458598 OVQ458598 PFM458598 PPI458598 PZE458598 QJA458598 QSW458598 RCS458598 RMO458598 RWK458598 SGG458598 SQC458598 SZY458598 TJU458598 TTQ458598 UDM458598 UNI458598 UXE458598 VHA458598 VQW458598 WAS458598 WKO458598 WUK458598 HY65356 RU65356 ABQ65356 ALM65356 AVI65356 BFE65356 BPA65356 BYW65356 CIS65356 CSO65356 DCK65356 DMG65356 DWC65356 EFY65356 EPU65356 EZQ65356 FJM65356 FTI65356 GDE65356 GNA65356 GWW65356 HGS65356 HQO65356 IAK65356 IKG65356 IUC65356 JDY65356 JNU65356 JXQ65356 KHM65356 KRI65356 LBE65356 LLA65356 LUW65356 MES65356 MOO65356 MYK65356 NIG65356 NSC65356 OBY65356 OLU65356 OVQ65356 PFM65356 PPI65356 PZE65356 QJA65356 QSW65356 RCS65356 RMO65356 RWK65356 SGG65356 SQC65356 SZY65356 TJU65356 TTQ65356 UDM65356 UNI65356 UXE65356 VHA65356 VQW65356 WAS65356 WKO65356 WUK65356 HY130892 RU130892 ABQ130892 ALM130892 AVI130892 BFE130892 BPA130892 BYW130892 CIS130892 CSO130892 DCK130892 DMG130892 DWC130892 EFY130892 EPU130892 EZQ130892 FJM130892 FTI130892 GDE130892 GNA130892 GWW130892 HGS130892 HQO130892 IAK130892 IKG130892 IUC130892 JDY130892 JNU130892 JXQ130892 KHM130892 KRI130892 LBE130892 LLA130892 LUW130892 MES130892 MOO130892 MYK130892 NIG130892 NSC130892 OBY130892 OLU130892 OVQ130892 PFM130892 PPI130892 PZE130892 QJA130892 QSW130892 RCS130892 RMO130892 RWK130892 SGG130892 SQC130892 SZY130892 TJU130892 TTQ130892 UDM130892 UNI130892 UXE130892 VHA130892 VQW130892 WAS130892 WKO130892 WUK130892 HY196428 RU196428 ABQ196428 ALM196428 AVI196428 BFE196428 BPA196428 BYW196428 CIS196428 CSO196428 DCK196428 DMG196428 DWC196428 EFY196428 EPU196428 EZQ196428 FJM196428 FTI196428 GDE196428 GNA196428 GWW196428 HGS196428 HQO196428 IAK196428 IKG196428 IUC196428 JDY196428 JNU196428 JXQ196428 KHM196428 KRI196428 LBE196428 LLA196428 LUW196428 MES196428 MOO196428 MYK196428 NIG196428 NSC196428 OBY196428 OLU196428 OVQ196428 PFM196428 PPI196428 PZE196428 QJA196428 QSW196428 RCS196428 RMO196428 RWK196428 SGG196428 SQC196428 SZY196428 TJU196428 TTQ196428 UDM196428 UNI196428 UXE196428 VHA196428 VQW196428 WAS196428 WKO196428 WUK196428 HY261964 RU261964 ABQ261964 ALM261964 AVI261964 BFE261964 BPA261964 BYW261964 CIS261964 CSO261964 DCK261964 DMG261964 DWC261964 EFY261964 EPU261964 EZQ261964 FJM261964 FTI261964 GDE261964 GNA261964 GWW261964 HGS261964 HQO261964 IAK261964 IKG261964 IUC261964 JDY261964 JNU261964 JXQ261964 KHM261964 KRI261964 LBE261964 LLA261964 LUW261964 MES261964 MOO261964 MYK261964 NIG261964 NSC261964 OBY261964 OLU261964 OVQ261964 PFM261964 PPI261964 PZE261964 QJA261964 QSW261964 RCS261964 RMO261964 RWK261964 SGG261964 SQC261964 SZY261964 TJU261964 TTQ261964 UDM261964 UNI261964 UXE261964 VHA261964 VQW261964 WAS261964 WKO261964 WUK261964 HY327500 RU327500 ABQ327500 ALM327500 AVI327500 BFE327500 BPA327500 BYW327500 CIS327500 CSO327500 DCK327500 DMG327500 DWC327500 EFY327500 EPU327500 EZQ327500 FJM327500 FTI327500 GDE327500 GNA327500 GWW327500 HGS327500 HQO327500 IAK327500 IKG327500 IUC327500 JDY327500 JNU327500 JXQ327500 KHM327500 KRI327500 LBE327500 LLA327500 LUW327500 MES327500 MOO327500 MYK327500 NIG327500 NSC327500 OBY327500 OLU327500 OVQ327500 PFM327500 PPI327500 PZE327500 QJA327500 QSW327500 RCS327500 RMO327500 RWK327500 SGG327500 SQC327500 SZY327500 TJU327500 TTQ327500 UDM327500 UNI327500 UXE327500 VHA327500 VQW327500 WAS327500 WKO327500 WUK327500 HY393036 RU393036 ABQ393036 ALM393036 AVI393036 BFE393036 BPA393036 BYW393036 CIS393036 CSO393036 DCK393036 DMG393036 DWC393036 EFY393036 EPU393036 EZQ393036 FJM393036 FTI393036 GDE393036 GNA393036 GWW393036 HGS393036 HQO393036 IAK393036 IKG393036 IUC393036 JDY393036 JNU393036 JXQ393036 KHM393036 KRI393036 LBE393036 LLA393036 LUW393036 MES393036 MOO393036 MYK393036 NIG393036 NSC393036 OBY393036 OLU393036 OVQ393036 PFM393036 PPI393036 PZE393036 QJA393036 QSW393036 RCS393036 RMO393036 RWK393036 SGG393036 SQC393036 SZY393036 TJU393036 TTQ393036 UDM393036 UNI393036 UXE393036 VHA393036 VQW393036 WAS393036 WKO393036 WUK393036 HY458572 RU458572 ABQ458572 ALM458572 AVI458572 BFE458572 BPA458572 BYW458572 CIS458572 CSO458572 DCK458572 DMG458572 DWC458572 EFY458572 EPU458572 EZQ458572 FJM458572 FTI458572 GDE458572 GNA458572 GWW458572 HGS458572 HQO458572 IAK458572 IKG458572 IUC458572 JDY458572 JNU458572 JXQ458572 KHM458572 KRI458572 LBE458572 LLA458572 LUW458572 MES458572 MOO458572 MYK458572 NIG458572 NSC458572 OBY458572 OLU458572 OVQ458572 PFM458572 PPI458572 PZE458572 QJA458572 QSW458572 RCS458572 RMO458572 RWK458572 SGG458572 SQC458572 SZY458572 TJU458572 TTQ458572 UDM458572 UNI458572 UXE458572 VHA458572 VQW458572 WAS458572 WKO458572 WUK458572 HY524108 RU524108 ABQ524108 ALM524108 AVI524108 BFE524108 BPA524108 BYW524108 CIS524108 CSO524108 DCK524108 DMG524108 DWC524108 EFY524108 EPU524108 EZQ524108 FJM524108 FTI524108 GDE524108 GNA524108 GWW524108 HGS524108 HQO524108 IAK524108 IKG524108 IUC524108 JDY524108 JNU524108 JXQ524108 KHM524108 KRI524108 LBE524108 LLA524108 LUW524108 MES524108 MOO524108 MYK524108 NIG524108 NSC524108 OBY524108 OLU524108 OVQ524108 PFM524108 PPI524108 PZE524108 QJA524108 QSW524108 RCS524108 RMO524108 RWK524108 SGG524108 SQC524108 SZY524108 TJU524108 TTQ524108 UDM524108 UNI524108 UXE524108 VHA524108 VQW524108 WAS524108 WKO524108 WUK524108 HY589644 RU589644 ABQ589644 ALM589644 AVI589644 BFE589644 BPA589644 BYW589644 CIS589644 CSO589644 DCK589644 DMG589644 DWC589644 EFY589644 EPU589644 EZQ589644 FJM589644 FTI589644 GDE589644 GNA589644 GWW589644 HGS589644 HQO589644 IAK589644 IKG589644 IUC589644 JDY589644 JNU589644 JXQ589644 KHM589644 KRI589644 LBE589644 LLA589644 LUW589644 MES589644 MOO589644 MYK589644 NIG589644 NSC589644 OBY589644 OLU589644 OVQ589644 PFM589644 PPI589644 PZE589644 QJA589644 QSW589644 RCS589644 RMO589644 RWK589644 SGG589644 SQC589644 SZY589644 TJU589644 TTQ589644 UDM589644 UNI589644 UXE589644 VHA589644 VQW589644 WAS589644 WKO589644 WUK589644 HY655180 RU655180 ABQ655180 ALM655180 AVI655180 BFE655180 BPA655180 BYW655180 CIS655180 CSO655180 DCK655180 DMG655180 DWC655180 EFY655180 EPU655180 EZQ655180 FJM655180 FTI655180 GDE655180 GNA655180 GWW655180 HGS655180 HQO655180 IAK655180 IKG655180 IUC655180 JDY655180 JNU655180 JXQ655180 KHM655180 KRI655180 LBE655180 LLA655180 LUW655180 MES655180 MOO655180 MYK655180 NIG655180 NSC655180 OBY655180 OLU655180 OVQ655180 PFM655180 PPI655180 PZE655180 QJA655180 QSW655180 RCS655180 RMO655180 RWK655180 SGG655180 SQC655180 SZY655180 TJU655180 TTQ655180 UDM655180 UNI655180 UXE655180 VHA655180 VQW655180 WAS655180 WKO655180 WUK655180 HY720716 RU720716 ABQ720716 ALM720716 AVI720716 BFE720716 BPA720716 BYW720716 CIS720716 CSO720716 DCK720716 DMG720716 DWC720716 EFY720716 EPU720716 EZQ720716 FJM720716 FTI720716 GDE720716 GNA720716 GWW720716 HGS720716 HQO720716 IAK720716 IKG720716 IUC720716 JDY720716 JNU720716 JXQ720716 KHM720716 KRI720716 LBE720716 LLA720716 LUW720716 MES720716 MOO720716 MYK720716 NIG720716 NSC720716 OBY720716 OLU720716 OVQ720716 PFM720716 PPI720716 PZE720716 QJA720716 QSW720716 RCS720716 RMO720716 RWK720716 SGG720716 SQC720716 SZY720716 TJU720716 TTQ720716 UDM720716 UNI720716 UXE720716 VHA720716 VQW720716 WAS720716 WKO720716 WUK720716 HY786252 RU786252 ABQ786252 ALM786252 AVI786252 BFE786252 BPA786252 BYW786252 CIS786252 CSO786252 DCK786252 DMG786252 DWC786252 EFY786252 EPU786252 EZQ786252 FJM786252 FTI786252 GDE786252 GNA786252 GWW786252 HGS786252 HQO786252 IAK786252 IKG786252 IUC786252 JDY786252 JNU786252 JXQ786252 KHM786252 KRI786252 LBE786252 LLA786252 LUW786252 MES786252 MOO786252 MYK786252 NIG786252 NSC786252 OBY786252 OLU786252 OVQ786252 PFM786252 PPI786252 PZE786252 QJA786252 QSW786252 RCS786252 RMO786252 RWK786252 SGG786252 SQC786252 SZY786252 TJU786252 TTQ786252 UDM786252 UNI786252 UXE786252 VHA786252 VQW786252 WAS786252 WKO786252 WUK786252 HY851788 RU851788 ABQ851788 ALM851788 AVI851788 BFE851788 BPA851788 BYW851788 CIS851788 CSO851788 DCK851788 DMG851788 DWC851788 EFY851788 EPU851788 EZQ851788 FJM851788 FTI851788 GDE851788 GNA851788 GWW851788 HGS851788 HQO851788 IAK851788 IKG851788 IUC851788 JDY851788 JNU851788 JXQ851788 KHM851788 KRI851788 LBE851788 LLA851788 LUW851788 MES851788 MOO851788 MYK851788 NIG851788 NSC851788 OBY851788 OLU851788 OVQ851788 PFM851788 PPI851788 PZE851788 QJA851788 QSW851788 RCS851788 RMO851788 RWK851788 SGG851788 SQC851788 SZY851788 TJU851788 TTQ851788 UDM851788 UNI851788 UXE851788 VHA851788 VQW851788 WAS851788 WKO851788 WUK851788 HY917324 RU917324 ABQ917324 ALM917324 AVI917324 BFE917324 BPA917324 BYW917324 CIS917324 CSO917324 DCK917324 DMG917324 DWC917324 EFY917324 EPU917324 EZQ917324 FJM917324 FTI917324 GDE917324 GNA917324 GWW917324 HGS917324 HQO917324 IAK917324 IKG917324 IUC917324 JDY917324 JNU917324 JXQ917324 KHM917324 KRI917324 LBE917324 LLA917324 LUW917324 MES917324 MOO917324 MYK917324 NIG917324 NSC917324 OBY917324 OLU917324 OVQ917324 PFM917324 PPI917324 PZE917324 QJA917324 QSW917324 RCS917324 RMO917324 RWK917324 SGG917324 SQC917324 SZY917324 TJU917324 TTQ917324 UDM917324 UNI917324 UXE917324 VHA917324 VQW917324 WAS917324 WKO917324 WUK917324 HY982860 RU982860 ABQ982860 ALM982860 AVI982860 BFE982860 BPA982860 BYW982860 CIS982860 CSO982860 DCK982860 DMG982860 DWC982860 EFY982860 EPU982860 EZQ982860 FJM982860 FTI982860 GDE982860 GNA982860 GWW982860 HGS982860 HQO982860 IAK982860 IKG982860 IUC982860 JDY982860 JNU982860 JXQ982860 KHM982860 KRI982860 LBE982860 LLA982860 LUW982860 MES982860 MOO982860 MYK982860 NIG982860 NSC982860 OBY982860 OLU982860 OVQ982860 PFM982860 PPI982860 PZE982860 QJA982860 QSW982860 RCS982860 RMO982860 RWK982860 SGG982860 SQC982860 SZY982860 TJU982860 TTQ982860 UDM982860 UNI982860 UXE982860 VHA982860 VQW982860 WAS982860 WKO982860 WUK982860 HY524134 RU524134 ABQ524134 ALM524134 AVI524134 BFE524134 BPA524134 BYW524134 CIS524134 CSO524134 DCK524134 DMG524134 DWC524134 EFY524134 EPU524134 EZQ524134 FJM524134 FTI524134 GDE524134 GNA524134 GWW524134 HGS524134 HQO524134 IAK524134 IKG524134 IUC524134 JDY524134 JNU524134 JXQ524134 KHM524134 KRI524134 LBE524134 LLA524134 LUW524134 MES524134 MOO524134 MYK524134 NIG524134 NSC524134 OBY524134 OLU524134 OVQ524134 PFM524134 PPI524134 PZE524134 QJA524134 QSW524134 RCS524134 RMO524134 RWK524134 SGG524134 SQC524134 SZY524134 TJU524134 TTQ524134 UDM524134 UNI524134 UXE524134 VHA524134 VQW524134 WAS524134 WKO524134 WUK524134 HY65361 RU65361 ABQ65361 ALM65361 AVI65361 BFE65361 BPA65361 BYW65361 CIS65361 CSO65361 DCK65361 DMG65361 DWC65361 EFY65361 EPU65361 EZQ65361 FJM65361 FTI65361 GDE65361 GNA65361 GWW65361 HGS65361 HQO65361 IAK65361 IKG65361 IUC65361 JDY65361 JNU65361 JXQ65361 KHM65361 KRI65361 LBE65361 LLA65361 LUW65361 MES65361 MOO65361 MYK65361 NIG65361 NSC65361 OBY65361 OLU65361 OVQ65361 PFM65361 PPI65361 PZE65361 QJA65361 QSW65361 RCS65361 RMO65361 RWK65361 SGG65361 SQC65361 SZY65361 TJU65361 TTQ65361 UDM65361 UNI65361 UXE65361 VHA65361 VQW65361 WAS65361 WKO65361 WUK65361 HY130897 RU130897 ABQ130897 ALM130897 AVI130897 BFE130897 BPA130897 BYW130897 CIS130897 CSO130897 DCK130897 DMG130897 DWC130897 EFY130897 EPU130897 EZQ130897 FJM130897 FTI130897 GDE130897 GNA130897 GWW130897 HGS130897 HQO130897 IAK130897 IKG130897 IUC130897 JDY130897 JNU130897 JXQ130897 KHM130897 KRI130897 LBE130897 LLA130897 LUW130897 MES130897 MOO130897 MYK130897 NIG130897 NSC130897 OBY130897 OLU130897 OVQ130897 PFM130897 PPI130897 PZE130897 QJA130897 QSW130897 RCS130897 RMO130897 RWK130897 SGG130897 SQC130897 SZY130897 TJU130897 TTQ130897 UDM130897 UNI130897 UXE130897 VHA130897 VQW130897 WAS130897 WKO130897 WUK130897 HY196433 RU196433 ABQ196433 ALM196433 AVI196433 BFE196433 BPA196433 BYW196433 CIS196433 CSO196433 DCK196433 DMG196433 DWC196433 EFY196433 EPU196433 EZQ196433 FJM196433 FTI196433 GDE196433 GNA196433 GWW196433 HGS196433 HQO196433 IAK196433 IKG196433 IUC196433 JDY196433 JNU196433 JXQ196433 KHM196433 KRI196433 LBE196433 LLA196433 LUW196433 MES196433 MOO196433 MYK196433 NIG196433 NSC196433 OBY196433 OLU196433 OVQ196433 PFM196433 PPI196433 PZE196433 QJA196433 QSW196433 RCS196433 RMO196433 RWK196433 SGG196433 SQC196433 SZY196433 TJU196433 TTQ196433 UDM196433 UNI196433 UXE196433 VHA196433 VQW196433 WAS196433 WKO196433 WUK196433 HY261969 RU261969 ABQ261969 ALM261969 AVI261969 BFE261969 BPA261969 BYW261969 CIS261969 CSO261969 DCK261969 DMG261969 DWC261969 EFY261969 EPU261969 EZQ261969 FJM261969 FTI261969 GDE261969 GNA261969 GWW261969 HGS261969 HQO261969 IAK261969 IKG261969 IUC261969 JDY261969 JNU261969 JXQ261969 KHM261969 KRI261969 LBE261969 LLA261969 LUW261969 MES261969 MOO261969 MYK261969 NIG261969 NSC261969 OBY261969 OLU261969 OVQ261969 PFM261969 PPI261969 PZE261969 QJA261969 QSW261969 RCS261969 RMO261969 RWK261969 SGG261969 SQC261969 SZY261969 TJU261969 TTQ261969 UDM261969 UNI261969 UXE261969 VHA261969 VQW261969 WAS261969 WKO261969 WUK261969 HY327505 RU327505 ABQ327505 ALM327505 AVI327505 BFE327505 BPA327505 BYW327505 CIS327505 CSO327505 DCK327505 DMG327505 DWC327505 EFY327505 EPU327505 EZQ327505 FJM327505 FTI327505 GDE327505 GNA327505 GWW327505 HGS327505 HQO327505 IAK327505 IKG327505 IUC327505 JDY327505 JNU327505 JXQ327505 KHM327505 KRI327505 LBE327505 LLA327505 LUW327505 MES327505 MOO327505 MYK327505 NIG327505 NSC327505 OBY327505 OLU327505 OVQ327505 PFM327505 PPI327505 PZE327505 QJA327505 QSW327505 RCS327505 RMO327505 RWK327505 SGG327505 SQC327505 SZY327505 TJU327505 TTQ327505 UDM327505 UNI327505 UXE327505 VHA327505 VQW327505 WAS327505 WKO327505 WUK327505 HY393041 RU393041 ABQ393041 ALM393041 AVI393041 BFE393041 BPA393041 BYW393041 CIS393041 CSO393041 DCK393041 DMG393041 DWC393041 EFY393041 EPU393041 EZQ393041 FJM393041 FTI393041 GDE393041 GNA393041 GWW393041 HGS393041 HQO393041 IAK393041 IKG393041 IUC393041 JDY393041 JNU393041 JXQ393041 KHM393041 KRI393041 LBE393041 LLA393041 LUW393041 MES393041 MOO393041 MYK393041 NIG393041 NSC393041 OBY393041 OLU393041 OVQ393041 PFM393041 PPI393041 PZE393041 QJA393041 QSW393041 RCS393041 RMO393041 RWK393041 SGG393041 SQC393041 SZY393041 TJU393041 TTQ393041 UDM393041 UNI393041 UXE393041 VHA393041 VQW393041 WAS393041 WKO393041 WUK393041 HY458577 RU458577 ABQ458577 ALM458577 AVI458577 BFE458577 BPA458577 BYW458577 CIS458577 CSO458577 DCK458577 DMG458577 DWC458577 EFY458577 EPU458577 EZQ458577 FJM458577 FTI458577 GDE458577 GNA458577 GWW458577 HGS458577 HQO458577 IAK458577 IKG458577 IUC458577 JDY458577 JNU458577 JXQ458577 KHM458577 KRI458577 LBE458577 LLA458577 LUW458577 MES458577 MOO458577 MYK458577 NIG458577 NSC458577 OBY458577 OLU458577 OVQ458577 PFM458577 PPI458577 PZE458577 QJA458577 QSW458577 RCS458577 RMO458577 RWK458577 SGG458577 SQC458577 SZY458577 TJU458577 TTQ458577 UDM458577 UNI458577 UXE458577 VHA458577 VQW458577 WAS458577 WKO458577 WUK458577 HY524113 RU524113 ABQ524113 ALM524113 AVI524113 BFE524113 BPA524113 BYW524113 CIS524113 CSO524113 DCK524113 DMG524113 DWC524113 EFY524113 EPU524113 EZQ524113 FJM524113 FTI524113 GDE524113 GNA524113 GWW524113 HGS524113 HQO524113 IAK524113 IKG524113 IUC524113 JDY524113 JNU524113 JXQ524113 KHM524113 KRI524113 LBE524113 LLA524113 LUW524113 MES524113 MOO524113 MYK524113 NIG524113 NSC524113 OBY524113 OLU524113 OVQ524113 PFM524113 PPI524113 PZE524113 QJA524113 QSW524113 RCS524113 RMO524113 RWK524113 SGG524113 SQC524113 SZY524113 TJU524113 TTQ524113 UDM524113 UNI524113 UXE524113 VHA524113 VQW524113 WAS524113 WKO524113 WUK524113 HY589649 RU589649 ABQ589649 ALM589649 AVI589649 BFE589649 BPA589649 BYW589649 CIS589649 CSO589649 DCK589649 DMG589649 DWC589649 EFY589649 EPU589649 EZQ589649 FJM589649 FTI589649 GDE589649 GNA589649 GWW589649 HGS589649 HQO589649 IAK589649 IKG589649 IUC589649 JDY589649 JNU589649 JXQ589649 KHM589649 KRI589649 LBE589649 LLA589649 LUW589649 MES589649 MOO589649 MYK589649 NIG589649 NSC589649 OBY589649 OLU589649 OVQ589649 PFM589649 PPI589649 PZE589649 QJA589649 QSW589649 RCS589649 RMO589649 RWK589649 SGG589649 SQC589649 SZY589649 TJU589649 TTQ589649 UDM589649 UNI589649 UXE589649 VHA589649 VQW589649 WAS589649 WKO589649 WUK589649 HY655185 RU655185 ABQ655185 ALM655185 AVI655185 BFE655185 BPA655185 BYW655185 CIS655185 CSO655185 DCK655185 DMG655185 DWC655185 EFY655185 EPU655185 EZQ655185 FJM655185 FTI655185 GDE655185 GNA655185 GWW655185 HGS655185 HQO655185 IAK655185 IKG655185 IUC655185 JDY655185 JNU655185 JXQ655185 KHM655185 KRI655185 LBE655185 LLA655185 LUW655185 MES655185 MOO655185 MYK655185 NIG655185 NSC655185 OBY655185 OLU655185 OVQ655185 PFM655185 PPI655185 PZE655185 QJA655185 QSW655185 RCS655185 RMO655185 RWK655185 SGG655185 SQC655185 SZY655185 TJU655185 TTQ655185 UDM655185 UNI655185 UXE655185 VHA655185 VQW655185 WAS655185 WKO655185 WUK655185 HY720721 RU720721 ABQ720721 ALM720721 AVI720721 BFE720721 BPA720721 BYW720721 CIS720721 CSO720721 DCK720721 DMG720721 DWC720721 EFY720721 EPU720721 EZQ720721 FJM720721 FTI720721 GDE720721 GNA720721 GWW720721 HGS720721 HQO720721 IAK720721 IKG720721 IUC720721 JDY720721 JNU720721 JXQ720721 KHM720721 KRI720721 LBE720721 LLA720721 LUW720721 MES720721 MOO720721 MYK720721 NIG720721 NSC720721 OBY720721 OLU720721 OVQ720721 PFM720721 PPI720721 PZE720721 QJA720721 QSW720721 RCS720721 RMO720721 RWK720721 SGG720721 SQC720721 SZY720721 TJU720721 TTQ720721 UDM720721 UNI720721 UXE720721 VHA720721 VQW720721 WAS720721 WKO720721 WUK720721 HY786257 RU786257 ABQ786257 ALM786257 AVI786257 BFE786257 BPA786257 BYW786257 CIS786257 CSO786257 DCK786257 DMG786257 DWC786257 EFY786257 EPU786257 EZQ786257 FJM786257 FTI786257 GDE786257 GNA786257 GWW786257 HGS786257 HQO786257 IAK786257 IKG786257 IUC786257 JDY786257 JNU786257 JXQ786257 KHM786257 KRI786257 LBE786257 LLA786257 LUW786257 MES786257 MOO786257 MYK786257 NIG786257 NSC786257 OBY786257 OLU786257 OVQ786257 PFM786257 PPI786257 PZE786257 QJA786257 QSW786257 RCS786257 RMO786257 RWK786257 SGG786257 SQC786257 SZY786257 TJU786257 TTQ786257 UDM786257 UNI786257 UXE786257 VHA786257 VQW786257 WAS786257 WKO786257 WUK786257 HY851793 RU851793 ABQ851793 ALM851793 AVI851793 BFE851793 BPA851793 BYW851793 CIS851793 CSO851793 DCK851793 DMG851793 DWC851793 EFY851793 EPU851793 EZQ851793 FJM851793 FTI851793 GDE851793 GNA851793 GWW851793 HGS851793 HQO851793 IAK851793 IKG851793 IUC851793 JDY851793 JNU851793 JXQ851793 KHM851793 KRI851793 LBE851793 LLA851793 LUW851793 MES851793 MOO851793 MYK851793 NIG851793 NSC851793 OBY851793 OLU851793 OVQ851793 PFM851793 PPI851793 PZE851793 QJA851793 QSW851793 RCS851793 RMO851793 RWK851793 SGG851793 SQC851793 SZY851793 TJU851793 TTQ851793 UDM851793 UNI851793 UXE851793 VHA851793 VQW851793 WAS851793 WKO851793 WUK851793 HY917329 RU917329 ABQ917329 ALM917329 AVI917329 BFE917329 BPA917329 BYW917329 CIS917329 CSO917329 DCK917329 DMG917329 DWC917329 EFY917329 EPU917329 EZQ917329 FJM917329 FTI917329 GDE917329 GNA917329 GWW917329 HGS917329 HQO917329 IAK917329 IKG917329 IUC917329 JDY917329 JNU917329 JXQ917329 KHM917329 KRI917329 LBE917329 LLA917329 LUW917329 MES917329 MOO917329 MYK917329 NIG917329 NSC917329 OBY917329 OLU917329 OVQ917329 PFM917329 PPI917329 PZE917329 QJA917329 QSW917329 RCS917329 RMO917329 RWK917329 SGG917329 SQC917329 SZY917329 TJU917329 TTQ917329 UDM917329 UNI917329 UXE917329 VHA917329 VQW917329 WAS917329 WKO917329 WUK917329 HY982865 RU982865 ABQ982865 ALM982865 AVI982865 BFE982865 BPA982865 BYW982865 CIS982865 CSO982865 DCK982865 DMG982865 DWC982865 EFY982865 EPU982865 EZQ982865 FJM982865 FTI982865 GDE982865 GNA982865 GWW982865 HGS982865 HQO982865 IAK982865 IKG982865 IUC982865 JDY982865 JNU982865 JXQ982865 KHM982865 KRI982865 LBE982865 LLA982865 LUW982865 MES982865 MOO982865 MYK982865 NIG982865 NSC982865 OBY982865 OLU982865 OVQ982865 PFM982865 PPI982865 PZE982865 QJA982865 QSW982865 RCS982865 RMO982865 RWK982865 SGG982865 SQC982865 SZY982865 TJU982865 TTQ982865 UDM982865 UNI982865 UXE982865 VHA982865 VQW982865 WAS982865 WKO982865 WUK982865 HY589670 RU589670 ABQ589670 ALM589670 AVI589670 BFE589670 BPA589670 BYW589670 CIS589670 CSO589670 DCK589670 DMG589670 DWC589670 EFY589670 EPU589670 EZQ589670 FJM589670 FTI589670 GDE589670 GNA589670 GWW589670 HGS589670 HQO589670 IAK589670 IKG589670 IUC589670 JDY589670 JNU589670 JXQ589670 KHM589670 KRI589670 LBE589670 LLA589670 LUW589670 MES589670 MOO589670 MYK589670 NIG589670 NSC589670 OBY589670 OLU589670 OVQ589670 PFM589670 PPI589670 PZE589670 QJA589670 QSW589670 RCS589670 RMO589670 RWK589670 SGG589670 SQC589670 SZY589670 TJU589670 TTQ589670 UDM589670 UNI589670 UXE589670 VHA589670 VQW589670 WAS589670 WKO589670 WUK589670 HY65364 RU65364 ABQ65364 ALM65364 AVI65364 BFE65364 BPA65364 BYW65364 CIS65364 CSO65364 DCK65364 DMG65364 DWC65364 EFY65364 EPU65364 EZQ65364 FJM65364 FTI65364 GDE65364 GNA65364 GWW65364 HGS65364 HQO65364 IAK65364 IKG65364 IUC65364 JDY65364 JNU65364 JXQ65364 KHM65364 KRI65364 LBE65364 LLA65364 LUW65364 MES65364 MOO65364 MYK65364 NIG65364 NSC65364 OBY65364 OLU65364 OVQ65364 PFM65364 PPI65364 PZE65364 QJA65364 QSW65364 RCS65364 RMO65364 RWK65364 SGG65364 SQC65364 SZY65364 TJU65364 TTQ65364 UDM65364 UNI65364 UXE65364 VHA65364 VQW65364 WAS65364 WKO65364 WUK65364 HY130900 RU130900 ABQ130900 ALM130900 AVI130900 BFE130900 BPA130900 BYW130900 CIS130900 CSO130900 DCK130900 DMG130900 DWC130900 EFY130900 EPU130900 EZQ130900 FJM130900 FTI130900 GDE130900 GNA130900 GWW130900 HGS130900 HQO130900 IAK130900 IKG130900 IUC130900 JDY130900 JNU130900 JXQ130900 KHM130900 KRI130900 LBE130900 LLA130900 LUW130900 MES130900 MOO130900 MYK130900 NIG130900 NSC130900 OBY130900 OLU130900 OVQ130900 PFM130900 PPI130900 PZE130900 QJA130900 QSW130900 RCS130900 RMO130900 RWK130900 SGG130900 SQC130900 SZY130900 TJU130900 TTQ130900 UDM130900 UNI130900 UXE130900 VHA130900 VQW130900 WAS130900 WKO130900 WUK130900 HY196436 RU196436 ABQ196436 ALM196436 AVI196436 BFE196436 BPA196436 BYW196436 CIS196436 CSO196436 DCK196436 DMG196436 DWC196436 EFY196436 EPU196436 EZQ196436 FJM196436 FTI196436 GDE196436 GNA196436 GWW196436 HGS196436 HQO196436 IAK196436 IKG196436 IUC196436 JDY196436 JNU196436 JXQ196436 KHM196436 KRI196436 LBE196436 LLA196436 LUW196436 MES196436 MOO196436 MYK196436 NIG196436 NSC196436 OBY196436 OLU196436 OVQ196436 PFM196436 PPI196436 PZE196436 QJA196436 QSW196436 RCS196436 RMO196436 RWK196436 SGG196436 SQC196436 SZY196436 TJU196436 TTQ196436 UDM196436 UNI196436 UXE196436 VHA196436 VQW196436 WAS196436 WKO196436 WUK196436 HY261972 RU261972 ABQ261972 ALM261972 AVI261972 BFE261972 BPA261972 BYW261972 CIS261972 CSO261972 DCK261972 DMG261972 DWC261972 EFY261972 EPU261972 EZQ261972 FJM261972 FTI261972 GDE261972 GNA261972 GWW261972 HGS261972 HQO261972 IAK261972 IKG261972 IUC261972 JDY261972 JNU261972 JXQ261972 KHM261972 KRI261972 LBE261972 LLA261972 LUW261972 MES261972 MOO261972 MYK261972 NIG261972 NSC261972 OBY261972 OLU261972 OVQ261972 PFM261972 PPI261972 PZE261972 QJA261972 QSW261972 RCS261972 RMO261972 RWK261972 SGG261972 SQC261972 SZY261972 TJU261972 TTQ261972 UDM261972 UNI261972 UXE261972 VHA261972 VQW261972 WAS261972 WKO261972 WUK261972 HY327508 RU327508 ABQ327508 ALM327508 AVI327508 BFE327508 BPA327508 BYW327508 CIS327508 CSO327508 DCK327508 DMG327508 DWC327508 EFY327508 EPU327508 EZQ327508 FJM327508 FTI327508 GDE327508 GNA327508 GWW327508 HGS327508 HQO327508 IAK327508 IKG327508 IUC327508 JDY327508 JNU327508 JXQ327508 KHM327508 KRI327508 LBE327508 LLA327508 LUW327508 MES327508 MOO327508 MYK327508 NIG327508 NSC327508 OBY327508 OLU327508 OVQ327508 PFM327508 PPI327508 PZE327508 QJA327508 QSW327508 RCS327508 RMO327508 RWK327508 SGG327508 SQC327508 SZY327508 TJU327508 TTQ327508 UDM327508 UNI327508 UXE327508 VHA327508 VQW327508 WAS327508 WKO327508 WUK327508 HY393044 RU393044 ABQ393044 ALM393044 AVI393044 BFE393044 BPA393044 BYW393044 CIS393044 CSO393044 DCK393044 DMG393044 DWC393044 EFY393044 EPU393044 EZQ393044 FJM393044 FTI393044 GDE393044 GNA393044 GWW393044 HGS393044 HQO393044 IAK393044 IKG393044 IUC393044 JDY393044 JNU393044 JXQ393044 KHM393044 KRI393044 LBE393044 LLA393044 LUW393044 MES393044 MOO393044 MYK393044 NIG393044 NSC393044 OBY393044 OLU393044 OVQ393044 PFM393044 PPI393044 PZE393044 QJA393044 QSW393044 RCS393044 RMO393044 RWK393044 SGG393044 SQC393044 SZY393044 TJU393044 TTQ393044 UDM393044 UNI393044 UXE393044 VHA393044 VQW393044 WAS393044 WKO393044 WUK393044 HY458580 RU458580 ABQ458580 ALM458580 AVI458580 BFE458580 BPA458580 BYW458580 CIS458580 CSO458580 DCK458580 DMG458580 DWC458580 EFY458580 EPU458580 EZQ458580 FJM458580 FTI458580 GDE458580 GNA458580 GWW458580 HGS458580 HQO458580 IAK458580 IKG458580 IUC458580 JDY458580 JNU458580 JXQ458580 KHM458580 KRI458580 LBE458580 LLA458580 LUW458580 MES458580 MOO458580 MYK458580 NIG458580 NSC458580 OBY458580 OLU458580 OVQ458580 PFM458580 PPI458580 PZE458580 QJA458580 QSW458580 RCS458580 RMO458580 RWK458580 SGG458580 SQC458580 SZY458580 TJU458580 TTQ458580 UDM458580 UNI458580 UXE458580 VHA458580 VQW458580 WAS458580 WKO458580 WUK458580 HY524116 RU524116 ABQ524116 ALM524116 AVI524116 BFE524116 BPA524116 BYW524116 CIS524116 CSO524116 DCK524116 DMG524116 DWC524116 EFY524116 EPU524116 EZQ524116 FJM524116 FTI524116 GDE524116 GNA524116 GWW524116 HGS524116 HQO524116 IAK524116 IKG524116 IUC524116 JDY524116 JNU524116 JXQ524116 KHM524116 KRI524116 LBE524116 LLA524116 LUW524116 MES524116 MOO524116 MYK524116 NIG524116 NSC524116 OBY524116 OLU524116 OVQ524116 PFM524116 PPI524116 PZE524116 QJA524116 QSW524116 RCS524116 RMO524116 RWK524116 SGG524116 SQC524116 SZY524116 TJU524116 TTQ524116 UDM524116 UNI524116 UXE524116 VHA524116 VQW524116 WAS524116 WKO524116 WUK524116 HY589652 RU589652 ABQ589652 ALM589652 AVI589652 BFE589652 BPA589652 BYW589652 CIS589652 CSO589652 DCK589652 DMG589652 DWC589652 EFY589652 EPU589652 EZQ589652 FJM589652 FTI589652 GDE589652 GNA589652 GWW589652 HGS589652 HQO589652 IAK589652 IKG589652 IUC589652 JDY589652 JNU589652 JXQ589652 KHM589652 KRI589652 LBE589652 LLA589652 LUW589652 MES589652 MOO589652 MYK589652 NIG589652 NSC589652 OBY589652 OLU589652 OVQ589652 PFM589652 PPI589652 PZE589652 QJA589652 QSW589652 RCS589652 RMO589652 RWK589652 SGG589652 SQC589652 SZY589652 TJU589652 TTQ589652 UDM589652 UNI589652 UXE589652 VHA589652 VQW589652 WAS589652 WKO589652 WUK589652 HY655188 RU655188 ABQ655188 ALM655188 AVI655188 BFE655188 BPA655188 BYW655188 CIS655188 CSO655188 DCK655188 DMG655188 DWC655188 EFY655188 EPU655188 EZQ655188 FJM655188 FTI655188 GDE655188 GNA655188 GWW655188 HGS655188 HQO655188 IAK655188 IKG655188 IUC655188 JDY655188 JNU655188 JXQ655188 KHM655188 KRI655188 LBE655188 LLA655188 LUW655188 MES655188 MOO655188 MYK655188 NIG655188 NSC655188 OBY655188 OLU655188 OVQ655188 PFM655188 PPI655188 PZE655188 QJA655188 QSW655188 RCS655188 RMO655188 RWK655188 SGG655188 SQC655188 SZY655188 TJU655188 TTQ655188 UDM655188 UNI655188 UXE655188 VHA655188 VQW655188 WAS655188 WKO655188 WUK655188 HY720724 RU720724 ABQ720724 ALM720724 AVI720724 BFE720724 BPA720724 BYW720724 CIS720724 CSO720724 DCK720724 DMG720724 DWC720724 EFY720724 EPU720724 EZQ720724 FJM720724 FTI720724 GDE720724 GNA720724 GWW720724 HGS720724 HQO720724 IAK720724 IKG720724 IUC720724 JDY720724 JNU720724 JXQ720724 KHM720724 KRI720724 LBE720724 LLA720724 LUW720724 MES720724 MOO720724 MYK720724 NIG720724 NSC720724 OBY720724 OLU720724 OVQ720724 PFM720724 PPI720724 PZE720724 QJA720724 QSW720724 RCS720724 RMO720724 RWK720724 SGG720724 SQC720724 SZY720724 TJU720724 TTQ720724 UDM720724 UNI720724 UXE720724 VHA720724 VQW720724 WAS720724 WKO720724 WUK720724 HY786260 RU786260 ABQ786260 ALM786260 AVI786260 BFE786260 BPA786260 BYW786260 CIS786260 CSO786260 DCK786260 DMG786260 DWC786260 EFY786260 EPU786260 EZQ786260 FJM786260 FTI786260 GDE786260 GNA786260 GWW786260 HGS786260 HQO786260 IAK786260 IKG786260 IUC786260 JDY786260 JNU786260 JXQ786260 KHM786260 KRI786260 LBE786260 LLA786260 LUW786260 MES786260 MOO786260 MYK786260 NIG786260 NSC786260 OBY786260 OLU786260 OVQ786260 PFM786260 PPI786260 PZE786260 QJA786260 QSW786260 RCS786260 RMO786260 RWK786260 SGG786260 SQC786260 SZY786260 TJU786260 TTQ786260 UDM786260 UNI786260 UXE786260 VHA786260 VQW786260 WAS786260 WKO786260 WUK786260 HY851796 RU851796 ABQ851796 ALM851796 AVI851796 BFE851796 BPA851796 BYW851796 CIS851796 CSO851796 DCK851796 DMG851796 DWC851796 EFY851796 EPU851796 EZQ851796 FJM851796 FTI851796 GDE851796 GNA851796 GWW851796 HGS851796 HQO851796 IAK851796 IKG851796 IUC851796 JDY851796 JNU851796 JXQ851796 KHM851796 KRI851796 LBE851796 LLA851796 LUW851796 MES851796 MOO851796 MYK851796 NIG851796 NSC851796 OBY851796 OLU851796 OVQ851796 PFM851796 PPI851796 PZE851796 QJA851796 QSW851796 RCS851796 RMO851796 RWK851796 SGG851796 SQC851796 SZY851796 TJU851796 TTQ851796 UDM851796 UNI851796 UXE851796 VHA851796 VQW851796 WAS851796 WKO851796 WUK851796 HY917332 RU917332 ABQ917332 ALM917332 AVI917332 BFE917332 BPA917332 BYW917332 CIS917332 CSO917332 DCK917332 DMG917332 DWC917332 EFY917332 EPU917332 EZQ917332 FJM917332 FTI917332 GDE917332 GNA917332 GWW917332 HGS917332 HQO917332 IAK917332 IKG917332 IUC917332 JDY917332 JNU917332 JXQ917332 KHM917332 KRI917332 LBE917332 LLA917332 LUW917332 MES917332 MOO917332 MYK917332 NIG917332 NSC917332 OBY917332 OLU917332 OVQ917332 PFM917332 PPI917332 PZE917332 QJA917332 QSW917332 RCS917332 RMO917332 RWK917332 SGG917332 SQC917332 SZY917332 TJU917332 TTQ917332 UDM917332 UNI917332 UXE917332 VHA917332 VQW917332 WAS917332 WKO917332 WUK917332 HY982868 RU982868 ABQ982868 ALM982868 AVI982868 BFE982868 BPA982868 BYW982868 CIS982868 CSO982868 DCK982868 DMG982868 DWC982868 EFY982868 EPU982868 EZQ982868 FJM982868 FTI982868 GDE982868 GNA982868 GWW982868 HGS982868 HQO982868 IAK982868 IKG982868 IUC982868 JDY982868 JNU982868 JXQ982868 KHM982868 KRI982868 LBE982868 LLA982868 LUW982868 MES982868 MOO982868 MYK982868 NIG982868 NSC982868 OBY982868 OLU982868 OVQ982868 PFM982868 PPI982868 PZE982868 QJA982868 QSW982868 RCS982868 RMO982868 RWK982868 SGG982868 SQC982868 SZY982868 TJU982868 TTQ982868 UDM982868 UNI982868 UXE982868 VHA982868 VQW982868 WAS982868 WKO982868 WUK982868 HY655206 RU655206 ABQ655206 ALM655206 AVI655206 BFE655206 BPA655206 BYW655206 CIS655206 CSO655206 DCK655206 DMG655206 DWC655206 EFY655206 EPU655206 EZQ655206 FJM655206 FTI655206 GDE655206 GNA655206 GWW655206 HGS655206 HQO655206 IAK655206 IKG655206 IUC655206 JDY655206 JNU655206 JXQ655206 KHM655206 KRI655206 LBE655206 LLA655206 LUW655206 MES655206 MOO655206 MYK655206 NIG655206 NSC655206 OBY655206 OLU655206 OVQ655206 PFM655206 PPI655206 PZE655206 QJA655206 QSW655206 RCS655206 RMO655206 RWK655206 SGG655206 SQC655206 SZY655206 TJU655206 TTQ655206 UDM655206 UNI655206 UXE655206 VHA655206 VQW655206 WAS655206 WKO655206 WUK655206 HY65366 RU65366 ABQ65366 ALM65366 AVI65366 BFE65366 BPA65366 BYW65366 CIS65366 CSO65366 DCK65366 DMG65366 DWC65366 EFY65366 EPU65366 EZQ65366 FJM65366 FTI65366 GDE65366 GNA65366 GWW65366 HGS65366 HQO65366 IAK65366 IKG65366 IUC65366 JDY65366 JNU65366 JXQ65366 KHM65366 KRI65366 LBE65366 LLA65366 LUW65366 MES65366 MOO65366 MYK65366 NIG65366 NSC65366 OBY65366 OLU65366 OVQ65366 PFM65366 PPI65366 PZE65366 QJA65366 QSW65366 RCS65366 RMO65366 RWK65366 SGG65366 SQC65366 SZY65366 TJU65366 TTQ65366 UDM65366 UNI65366 UXE65366 VHA65366 VQW65366 WAS65366 WKO65366 WUK65366 HY130902 RU130902 ABQ130902 ALM130902 AVI130902 BFE130902 BPA130902 BYW130902 CIS130902 CSO130902 DCK130902 DMG130902 DWC130902 EFY130902 EPU130902 EZQ130902 FJM130902 FTI130902 GDE130902 GNA130902 GWW130902 HGS130902 HQO130902 IAK130902 IKG130902 IUC130902 JDY130902 JNU130902 JXQ130902 KHM130902 KRI130902 LBE130902 LLA130902 LUW130902 MES130902 MOO130902 MYK130902 NIG130902 NSC130902 OBY130902 OLU130902 OVQ130902 PFM130902 PPI130902 PZE130902 QJA130902 QSW130902 RCS130902 RMO130902 RWK130902 SGG130902 SQC130902 SZY130902 TJU130902 TTQ130902 UDM130902 UNI130902 UXE130902 VHA130902 VQW130902 WAS130902 WKO130902 WUK130902 HY196438 RU196438 ABQ196438 ALM196438 AVI196438 BFE196438 BPA196438 BYW196438 CIS196438 CSO196438 DCK196438 DMG196438 DWC196438 EFY196438 EPU196438 EZQ196438 FJM196438 FTI196438 GDE196438 GNA196438 GWW196438 HGS196438 HQO196438 IAK196438 IKG196438 IUC196438 JDY196438 JNU196438 JXQ196438 KHM196438 KRI196438 LBE196438 LLA196438 LUW196438 MES196438 MOO196438 MYK196438 NIG196438 NSC196438 OBY196438 OLU196438 OVQ196438 PFM196438 PPI196438 PZE196438 QJA196438 QSW196438 RCS196438 RMO196438 RWK196438 SGG196438 SQC196438 SZY196438 TJU196438 TTQ196438 UDM196438 UNI196438 UXE196438 VHA196438 VQW196438 WAS196438 WKO196438 WUK196438 HY261974 RU261974 ABQ261974 ALM261974 AVI261974 BFE261974 BPA261974 BYW261974 CIS261974 CSO261974 DCK261974 DMG261974 DWC261974 EFY261974 EPU261974 EZQ261974 FJM261974 FTI261974 GDE261974 GNA261974 GWW261974 HGS261974 HQO261974 IAK261974 IKG261974 IUC261974 JDY261974 JNU261974 JXQ261974 KHM261974 KRI261974 LBE261974 LLA261974 LUW261974 MES261974 MOO261974 MYK261974 NIG261974 NSC261974 OBY261974 OLU261974 OVQ261974 PFM261974 PPI261974 PZE261974 QJA261974 QSW261974 RCS261974 RMO261974 RWK261974 SGG261974 SQC261974 SZY261974 TJU261974 TTQ261974 UDM261974 UNI261974 UXE261974 VHA261974 VQW261974 WAS261974 WKO261974 WUK261974 HY327510 RU327510 ABQ327510 ALM327510 AVI327510 BFE327510 BPA327510 BYW327510 CIS327510 CSO327510 DCK327510 DMG327510 DWC327510 EFY327510 EPU327510 EZQ327510 FJM327510 FTI327510 GDE327510 GNA327510 GWW327510 HGS327510 HQO327510 IAK327510 IKG327510 IUC327510 JDY327510 JNU327510 JXQ327510 KHM327510 KRI327510 LBE327510 LLA327510 LUW327510 MES327510 MOO327510 MYK327510 NIG327510 NSC327510 OBY327510 OLU327510 OVQ327510 PFM327510 PPI327510 PZE327510 QJA327510 QSW327510 RCS327510 RMO327510 RWK327510 SGG327510 SQC327510 SZY327510 TJU327510 TTQ327510 UDM327510 UNI327510 UXE327510 VHA327510 VQW327510 WAS327510 WKO327510 WUK327510 HY393046 RU393046 ABQ393046 ALM393046 AVI393046 BFE393046 BPA393046 BYW393046 CIS393046 CSO393046 DCK393046 DMG393046 DWC393046 EFY393046 EPU393046 EZQ393046 FJM393046 FTI393046 GDE393046 GNA393046 GWW393046 HGS393046 HQO393046 IAK393046 IKG393046 IUC393046 JDY393046 JNU393046 JXQ393046 KHM393046 KRI393046 LBE393046 LLA393046 LUW393046 MES393046 MOO393046 MYK393046 NIG393046 NSC393046 OBY393046 OLU393046 OVQ393046 PFM393046 PPI393046 PZE393046 QJA393046 QSW393046 RCS393046 RMO393046 RWK393046 SGG393046 SQC393046 SZY393046 TJU393046 TTQ393046 UDM393046 UNI393046 UXE393046 VHA393046 VQW393046 WAS393046 WKO393046 WUK393046 HY458582 RU458582 ABQ458582 ALM458582 AVI458582 BFE458582 BPA458582 BYW458582 CIS458582 CSO458582 DCK458582 DMG458582 DWC458582 EFY458582 EPU458582 EZQ458582 FJM458582 FTI458582 GDE458582 GNA458582 GWW458582 HGS458582 HQO458582 IAK458582 IKG458582 IUC458582 JDY458582 JNU458582 JXQ458582 KHM458582 KRI458582 LBE458582 LLA458582 LUW458582 MES458582 MOO458582 MYK458582 NIG458582 NSC458582 OBY458582 OLU458582 OVQ458582 PFM458582 PPI458582 PZE458582 QJA458582 QSW458582 RCS458582 RMO458582 RWK458582 SGG458582 SQC458582 SZY458582 TJU458582 TTQ458582 UDM458582 UNI458582 UXE458582 VHA458582 VQW458582 WAS458582 WKO458582 WUK458582 HY524118 RU524118 ABQ524118 ALM524118 AVI524118 BFE524118 BPA524118 BYW524118 CIS524118 CSO524118 DCK524118 DMG524118 DWC524118 EFY524118 EPU524118 EZQ524118 FJM524118 FTI524118 GDE524118 GNA524118 GWW524118 HGS524118 HQO524118 IAK524118 IKG524118 IUC524118 JDY524118 JNU524118 JXQ524118 KHM524118 KRI524118 LBE524118 LLA524118 LUW524118 MES524118 MOO524118 MYK524118 NIG524118 NSC524118 OBY524118 OLU524118 OVQ524118 PFM524118 PPI524118 PZE524118 QJA524118 QSW524118 RCS524118 RMO524118 RWK524118 SGG524118 SQC524118 SZY524118 TJU524118 TTQ524118 UDM524118 UNI524118 UXE524118 VHA524118 VQW524118 WAS524118 WKO524118 WUK524118 HY589654 RU589654 ABQ589654 ALM589654 AVI589654 BFE589654 BPA589654 BYW589654 CIS589654 CSO589654 DCK589654 DMG589654 DWC589654 EFY589654 EPU589654 EZQ589654 FJM589654 FTI589654 GDE589654 GNA589654 GWW589654 HGS589654 HQO589654 IAK589654 IKG589654 IUC589654 JDY589654 JNU589654 JXQ589654 KHM589654 KRI589654 LBE589654 LLA589654 LUW589654 MES589654 MOO589654 MYK589654 NIG589654 NSC589654 OBY589654 OLU589654 OVQ589654 PFM589654 PPI589654 PZE589654 QJA589654 QSW589654 RCS589654 RMO589654 RWK589654 SGG589654 SQC589654 SZY589654 TJU589654 TTQ589654 UDM589654 UNI589654 UXE589654 VHA589654 VQW589654 WAS589654 WKO589654 WUK589654 HY655190 RU655190 ABQ655190 ALM655190 AVI655190 BFE655190 BPA655190 BYW655190 CIS655190 CSO655190 DCK655190 DMG655190 DWC655190 EFY655190 EPU655190 EZQ655190 FJM655190 FTI655190 GDE655190 GNA655190 GWW655190 HGS655190 HQO655190 IAK655190 IKG655190 IUC655190 JDY655190 JNU655190 JXQ655190 KHM655190 KRI655190 LBE655190 LLA655190 LUW655190 MES655190 MOO655190 MYK655190 NIG655190 NSC655190 OBY655190 OLU655190 OVQ655190 PFM655190 PPI655190 PZE655190 QJA655190 QSW655190 RCS655190 RMO655190 RWK655190 SGG655190 SQC655190 SZY655190 TJU655190 TTQ655190 UDM655190 UNI655190 UXE655190 VHA655190 VQW655190 WAS655190 WKO655190 WUK655190 HY720726 RU720726 ABQ720726 ALM720726 AVI720726 BFE720726 BPA720726 BYW720726 CIS720726 CSO720726 DCK720726 DMG720726 DWC720726 EFY720726 EPU720726 EZQ720726 FJM720726 FTI720726 GDE720726 GNA720726 GWW720726 HGS720726 HQO720726 IAK720726 IKG720726 IUC720726 JDY720726 JNU720726 JXQ720726 KHM720726 KRI720726 LBE720726 LLA720726 LUW720726 MES720726 MOO720726 MYK720726 NIG720726 NSC720726 OBY720726 OLU720726 OVQ720726 PFM720726 PPI720726 PZE720726 QJA720726 QSW720726 RCS720726 RMO720726 RWK720726 SGG720726 SQC720726 SZY720726 TJU720726 TTQ720726 UDM720726 UNI720726 UXE720726 VHA720726 VQW720726 WAS720726 WKO720726 WUK720726 HY786262 RU786262 ABQ786262 ALM786262 AVI786262 BFE786262 BPA786262 BYW786262 CIS786262 CSO786262 DCK786262 DMG786262 DWC786262 EFY786262 EPU786262 EZQ786262 FJM786262 FTI786262 GDE786262 GNA786262 GWW786262 HGS786262 HQO786262 IAK786262 IKG786262 IUC786262 JDY786262 JNU786262 JXQ786262 KHM786262 KRI786262 LBE786262 LLA786262 LUW786262 MES786262 MOO786262 MYK786262 NIG786262 NSC786262 OBY786262 OLU786262 OVQ786262 PFM786262 PPI786262 PZE786262 QJA786262 QSW786262 RCS786262 RMO786262 RWK786262 SGG786262 SQC786262 SZY786262 TJU786262 TTQ786262 UDM786262 UNI786262 UXE786262 VHA786262 VQW786262 WAS786262 WKO786262 WUK786262 HY851798 RU851798 ABQ851798 ALM851798 AVI851798 BFE851798 BPA851798 BYW851798 CIS851798 CSO851798 DCK851798 DMG851798 DWC851798 EFY851798 EPU851798 EZQ851798 FJM851798 FTI851798 GDE851798 GNA851798 GWW851798 HGS851798 HQO851798 IAK851798 IKG851798 IUC851798 JDY851798 JNU851798 JXQ851798 KHM851798 KRI851798 LBE851798 LLA851798 LUW851798 MES851798 MOO851798 MYK851798 NIG851798 NSC851798 OBY851798 OLU851798 OVQ851798 PFM851798 PPI851798 PZE851798 QJA851798 QSW851798 RCS851798 RMO851798 RWK851798 SGG851798 SQC851798 SZY851798 TJU851798 TTQ851798 UDM851798 UNI851798 UXE851798 VHA851798 VQW851798 WAS851798 WKO851798 WUK851798 HY917334 RU917334 ABQ917334 ALM917334 AVI917334 BFE917334 BPA917334 BYW917334 CIS917334 CSO917334 DCK917334 DMG917334 DWC917334 EFY917334 EPU917334 EZQ917334 FJM917334 FTI917334 GDE917334 GNA917334 GWW917334 HGS917334 HQO917334 IAK917334 IKG917334 IUC917334 JDY917334 JNU917334 JXQ917334 KHM917334 KRI917334 LBE917334 LLA917334 LUW917334 MES917334 MOO917334 MYK917334 NIG917334 NSC917334 OBY917334 OLU917334 OVQ917334 PFM917334 PPI917334 PZE917334 QJA917334 QSW917334 RCS917334 RMO917334 RWK917334 SGG917334 SQC917334 SZY917334 TJU917334 TTQ917334 UDM917334 UNI917334 UXE917334 VHA917334 VQW917334 WAS917334 WKO917334 WUK917334 HY982870 RU982870 ABQ982870 ALM982870 AVI982870 BFE982870 BPA982870 BYW982870 CIS982870 CSO982870 DCK982870 DMG982870 DWC982870 EFY982870 EPU982870 EZQ982870 FJM982870 FTI982870 GDE982870 GNA982870 GWW982870 HGS982870 HQO982870 IAK982870 IKG982870 IUC982870 JDY982870 JNU982870 JXQ982870 KHM982870 KRI982870 LBE982870 LLA982870 LUW982870 MES982870 MOO982870 MYK982870 NIG982870 NSC982870 OBY982870 OLU982870 OVQ982870 PFM982870 PPI982870 PZE982870 QJA982870 QSW982870 RCS982870 RMO982870 RWK982870 SGG982870 SQC982870 SZY982870 TJU982870 TTQ982870 UDM982870 UNI982870 UXE982870 VHA982870 VQW982870 WAS982870 WKO982870 WUK982870 HY720742 RU720742 ABQ720742 ALM720742 AVI720742 BFE720742 BPA720742 BYW720742 CIS720742 CSO720742 DCK720742 DMG720742 DWC720742 EFY720742 EPU720742 EZQ720742 FJM720742 FTI720742 GDE720742 GNA720742 GWW720742 HGS720742 HQO720742 IAK720742 IKG720742 IUC720742 JDY720742 JNU720742 JXQ720742 KHM720742 KRI720742 LBE720742 LLA720742 LUW720742 MES720742 MOO720742 MYK720742 NIG720742 NSC720742 OBY720742 OLU720742 OVQ720742 PFM720742 PPI720742 PZE720742 QJA720742 QSW720742 RCS720742 RMO720742 RWK720742 SGG720742 SQC720742 SZY720742 TJU720742 TTQ720742 UDM720742 UNI720742 UXE720742 VHA720742 VQW720742 WAS720742 WKO720742 WUK720742 HY65369:HY65371 RU65369:RU65371 ABQ65369:ABQ65371 ALM65369:ALM65371 AVI65369:AVI65371 BFE65369:BFE65371 BPA65369:BPA65371 BYW65369:BYW65371 CIS65369:CIS65371 CSO65369:CSO65371 DCK65369:DCK65371 DMG65369:DMG65371 DWC65369:DWC65371 EFY65369:EFY65371 EPU65369:EPU65371 EZQ65369:EZQ65371 FJM65369:FJM65371 FTI65369:FTI65371 GDE65369:GDE65371 GNA65369:GNA65371 GWW65369:GWW65371 HGS65369:HGS65371 HQO65369:HQO65371 IAK65369:IAK65371 IKG65369:IKG65371 IUC65369:IUC65371 JDY65369:JDY65371 JNU65369:JNU65371 JXQ65369:JXQ65371 KHM65369:KHM65371 KRI65369:KRI65371 LBE65369:LBE65371 LLA65369:LLA65371 LUW65369:LUW65371 MES65369:MES65371 MOO65369:MOO65371 MYK65369:MYK65371 NIG65369:NIG65371 NSC65369:NSC65371 OBY65369:OBY65371 OLU65369:OLU65371 OVQ65369:OVQ65371 PFM65369:PFM65371 PPI65369:PPI65371 PZE65369:PZE65371 QJA65369:QJA65371 QSW65369:QSW65371 RCS65369:RCS65371 RMO65369:RMO65371 RWK65369:RWK65371 SGG65369:SGG65371 SQC65369:SQC65371 SZY65369:SZY65371 TJU65369:TJU65371 TTQ65369:TTQ65371 UDM65369:UDM65371 UNI65369:UNI65371 UXE65369:UXE65371 VHA65369:VHA65371 VQW65369:VQW65371 WAS65369:WAS65371 WKO65369:WKO65371 WUK65369:WUK65371 HY130905:HY130907 RU130905:RU130907 ABQ130905:ABQ130907 ALM130905:ALM130907 AVI130905:AVI130907 BFE130905:BFE130907 BPA130905:BPA130907 BYW130905:BYW130907 CIS130905:CIS130907 CSO130905:CSO130907 DCK130905:DCK130907 DMG130905:DMG130907 DWC130905:DWC130907 EFY130905:EFY130907 EPU130905:EPU130907 EZQ130905:EZQ130907 FJM130905:FJM130907 FTI130905:FTI130907 GDE130905:GDE130907 GNA130905:GNA130907 GWW130905:GWW130907 HGS130905:HGS130907 HQO130905:HQO130907 IAK130905:IAK130907 IKG130905:IKG130907 IUC130905:IUC130907 JDY130905:JDY130907 JNU130905:JNU130907 JXQ130905:JXQ130907 KHM130905:KHM130907 KRI130905:KRI130907 LBE130905:LBE130907 LLA130905:LLA130907 LUW130905:LUW130907 MES130905:MES130907 MOO130905:MOO130907 MYK130905:MYK130907 NIG130905:NIG130907 NSC130905:NSC130907 OBY130905:OBY130907 OLU130905:OLU130907 OVQ130905:OVQ130907 PFM130905:PFM130907 PPI130905:PPI130907 PZE130905:PZE130907 QJA130905:QJA130907 QSW130905:QSW130907 RCS130905:RCS130907 RMO130905:RMO130907 RWK130905:RWK130907 SGG130905:SGG130907 SQC130905:SQC130907 SZY130905:SZY130907 TJU130905:TJU130907 TTQ130905:TTQ130907 UDM130905:UDM130907 UNI130905:UNI130907 UXE130905:UXE130907 VHA130905:VHA130907 VQW130905:VQW130907 WAS130905:WAS130907 WKO130905:WKO130907 WUK130905:WUK130907 HY196441:HY196443 RU196441:RU196443 ABQ196441:ABQ196443 ALM196441:ALM196443 AVI196441:AVI196443 BFE196441:BFE196443 BPA196441:BPA196443 BYW196441:BYW196443 CIS196441:CIS196443 CSO196441:CSO196443 DCK196441:DCK196443 DMG196441:DMG196443 DWC196441:DWC196443 EFY196441:EFY196443 EPU196441:EPU196443 EZQ196441:EZQ196443 FJM196441:FJM196443 FTI196441:FTI196443 GDE196441:GDE196443 GNA196441:GNA196443 GWW196441:GWW196443 HGS196441:HGS196443 HQO196441:HQO196443 IAK196441:IAK196443 IKG196441:IKG196443 IUC196441:IUC196443 JDY196441:JDY196443 JNU196441:JNU196443 JXQ196441:JXQ196443 KHM196441:KHM196443 KRI196441:KRI196443 LBE196441:LBE196443 LLA196441:LLA196443 LUW196441:LUW196443 MES196441:MES196443 MOO196441:MOO196443 MYK196441:MYK196443 NIG196441:NIG196443 NSC196441:NSC196443 OBY196441:OBY196443 OLU196441:OLU196443 OVQ196441:OVQ196443 PFM196441:PFM196443 PPI196441:PPI196443 PZE196441:PZE196443 QJA196441:QJA196443 QSW196441:QSW196443 RCS196441:RCS196443 RMO196441:RMO196443 RWK196441:RWK196443 SGG196441:SGG196443 SQC196441:SQC196443 SZY196441:SZY196443 TJU196441:TJU196443 TTQ196441:TTQ196443 UDM196441:UDM196443 UNI196441:UNI196443 UXE196441:UXE196443 VHA196441:VHA196443 VQW196441:VQW196443 WAS196441:WAS196443 WKO196441:WKO196443 WUK196441:WUK196443 HY261977:HY261979 RU261977:RU261979 ABQ261977:ABQ261979 ALM261977:ALM261979 AVI261977:AVI261979 BFE261977:BFE261979 BPA261977:BPA261979 BYW261977:BYW261979 CIS261977:CIS261979 CSO261977:CSO261979 DCK261977:DCK261979 DMG261977:DMG261979 DWC261977:DWC261979 EFY261977:EFY261979 EPU261977:EPU261979 EZQ261977:EZQ261979 FJM261977:FJM261979 FTI261977:FTI261979 GDE261977:GDE261979 GNA261977:GNA261979 GWW261977:GWW261979 HGS261977:HGS261979 HQO261977:HQO261979 IAK261977:IAK261979 IKG261977:IKG261979 IUC261977:IUC261979 JDY261977:JDY261979 JNU261977:JNU261979 JXQ261977:JXQ261979 KHM261977:KHM261979 KRI261977:KRI261979 LBE261977:LBE261979 LLA261977:LLA261979 LUW261977:LUW261979 MES261977:MES261979 MOO261977:MOO261979 MYK261977:MYK261979 NIG261977:NIG261979 NSC261977:NSC261979 OBY261977:OBY261979 OLU261977:OLU261979 OVQ261977:OVQ261979 PFM261977:PFM261979 PPI261977:PPI261979 PZE261977:PZE261979 QJA261977:QJA261979 QSW261977:QSW261979 RCS261977:RCS261979 RMO261977:RMO261979 RWK261977:RWK261979 SGG261977:SGG261979 SQC261977:SQC261979 SZY261977:SZY261979 TJU261977:TJU261979 TTQ261977:TTQ261979 UDM261977:UDM261979 UNI261977:UNI261979 UXE261977:UXE261979 VHA261977:VHA261979 VQW261977:VQW261979 WAS261977:WAS261979 WKO261977:WKO261979 WUK261977:WUK261979 HY327513:HY327515 RU327513:RU327515 ABQ327513:ABQ327515 ALM327513:ALM327515 AVI327513:AVI327515 BFE327513:BFE327515 BPA327513:BPA327515 BYW327513:BYW327515 CIS327513:CIS327515 CSO327513:CSO327515 DCK327513:DCK327515 DMG327513:DMG327515 DWC327513:DWC327515 EFY327513:EFY327515 EPU327513:EPU327515 EZQ327513:EZQ327515 FJM327513:FJM327515 FTI327513:FTI327515 GDE327513:GDE327515 GNA327513:GNA327515 GWW327513:GWW327515 HGS327513:HGS327515 HQO327513:HQO327515 IAK327513:IAK327515 IKG327513:IKG327515 IUC327513:IUC327515 JDY327513:JDY327515 JNU327513:JNU327515 JXQ327513:JXQ327515 KHM327513:KHM327515 KRI327513:KRI327515 LBE327513:LBE327515 LLA327513:LLA327515 LUW327513:LUW327515 MES327513:MES327515 MOO327513:MOO327515 MYK327513:MYK327515 NIG327513:NIG327515 NSC327513:NSC327515 OBY327513:OBY327515 OLU327513:OLU327515 OVQ327513:OVQ327515 PFM327513:PFM327515 PPI327513:PPI327515 PZE327513:PZE327515 QJA327513:QJA327515 QSW327513:QSW327515 RCS327513:RCS327515 RMO327513:RMO327515 RWK327513:RWK327515 SGG327513:SGG327515 SQC327513:SQC327515 SZY327513:SZY327515 TJU327513:TJU327515 TTQ327513:TTQ327515 UDM327513:UDM327515 UNI327513:UNI327515 UXE327513:UXE327515 VHA327513:VHA327515 VQW327513:VQW327515 WAS327513:WAS327515 WKO327513:WKO327515 WUK327513:WUK327515 HY393049:HY393051 RU393049:RU393051 ABQ393049:ABQ393051 ALM393049:ALM393051 AVI393049:AVI393051 BFE393049:BFE393051 BPA393049:BPA393051 BYW393049:BYW393051 CIS393049:CIS393051 CSO393049:CSO393051 DCK393049:DCK393051 DMG393049:DMG393051 DWC393049:DWC393051 EFY393049:EFY393051 EPU393049:EPU393051 EZQ393049:EZQ393051 FJM393049:FJM393051 FTI393049:FTI393051 GDE393049:GDE393051 GNA393049:GNA393051 GWW393049:GWW393051 HGS393049:HGS393051 HQO393049:HQO393051 IAK393049:IAK393051 IKG393049:IKG393051 IUC393049:IUC393051 JDY393049:JDY393051 JNU393049:JNU393051 JXQ393049:JXQ393051 KHM393049:KHM393051 KRI393049:KRI393051 LBE393049:LBE393051 LLA393049:LLA393051 LUW393049:LUW393051 MES393049:MES393051 MOO393049:MOO393051 MYK393049:MYK393051 NIG393049:NIG393051 NSC393049:NSC393051 OBY393049:OBY393051 OLU393049:OLU393051 OVQ393049:OVQ393051 PFM393049:PFM393051 PPI393049:PPI393051 PZE393049:PZE393051 QJA393049:QJA393051 QSW393049:QSW393051 RCS393049:RCS393051 RMO393049:RMO393051 RWK393049:RWK393051 SGG393049:SGG393051 SQC393049:SQC393051 SZY393049:SZY393051 TJU393049:TJU393051 TTQ393049:TTQ393051 UDM393049:UDM393051 UNI393049:UNI393051 UXE393049:UXE393051 VHA393049:VHA393051 VQW393049:VQW393051 WAS393049:WAS393051 WKO393049:WKO393051 WUK393049:WUK393051 HY458585:HY458587 RU458585:RU458587 ABQ458585:ABQ458587 ALM458585:ALM458587 AVI458585:AVI458587 BFE458585:BFE458587 BPA458585:BPA458587 BYW458585:BYW458587 CIS458585:CIS458587 CSO458585:CSO458587 DCK458585:DCK458587 DMG458585:DMG458587 DWC458585:DWC458587 EFY458585:EFY458587 EPU458585:EPU458587 EZQ458585:EZQ458587 FJM458585:FJM458587 FTI458585:FTI458587 GDE458585:GDE458587 GNA458585:GNA458587 GWW458585:GWW458587 HGS458585:HGS458587 HQO458585:HQO458587 IAK458585:IAK458587 IKG458585:IKG458587 IUC458585:IUC458587 JDY458585:JDY458587 JNU458585:JNU458587 JXQ458585:JXQ458587 KHM458585:KHM458587 KRI458585:KRI458587 LBE458585:LBE458587 LLA458585:LLA458587 LUW458585:LUW458587 MES458585:MES458587 MOO458585:MOO458587 MYK458585:MYK458587 NIG458585:NIG458587 NSC458585:NSC458587 OBY458585:OBY458587 OLU458585:OLU458587 OVQ458585:OVQ458587 PFM458585:PFM458587 PPI458585:PPI458587 PZE458585:PZE458587 QJA458585:QJA458587 QSW458585:QSW458587 RCS458585:RCS458587 RMO458585:RMO458587 RWK458585:RWK458587 SGG458585:SGG458587 SQC458585:SQC458587 SZY458585:SZY458587 TJU458585:TJU458587 TTQ458585:TTQ458587 UDM458585:UDM458587 UNI458585:UNI458587 UXE458585:UXE458587 VHA458585:VHA458587 VQW458585:VQW458587 WAS458585:WAS458587 WKO458585:WKO458587 WUK458585:WUK458587 HY524121:HY524123 RU524121:RU524123 ABQ524121:ABQ524123 ALM524121:ALM524123 AVI524121:AVI524123 BFE524121:BFE524123 BPA524121:BPA524123 BYW524121:BYW524123 CIS524121:CIS524123 CSO524121:CSO524123 DCK524121:DCK524123 DMG524121:DMG524123 DWC524121:DWC524123 EFY524121:EFY524123 EPU524121:EPU524123 EZQ524121:EZQ524123 FJM524121:FJM524123 FTI524121:FTI524123 GDE524121:GDE524123 GNA524121:GNA524123 GWW524121:GWW524123 HGS524121:HGS524123 HQO524121:HQO524123 IAK524121:IAK524123 IKG524121:IKG524123 IUC524121:IUC524123 JDY524121:JDY524123 JNU524121:JNU524123 JXQ524121:JXQ524123 KHM524121:KHM524123 KRI524121:KRI524123 LBE524121:LBE524123 LLA524121:LLA524123 LUW524121:LUW524123 MES524121:MES524123 MOO524121:MOO524123 MYK524121:MYK524123 NIG524121:NIG524123 NSC524121:NSC524123 OBY524121:OBY524123 OLU524121:OLU524123 OVQ524121:OVQ524123 PFM524121:PFM524123 PPI524121:PPI524123 PZE524121:PZE524123 QJA524121:QJA524123 QSW524121:QSW524123 RCS524121:RCS524123 RMO524121:RMO524123 RWK524121:RWK524123 SGG524121:SGG524123 SQC524121:SQC524123 SZY524121:SZY524123 TJU524121:TJU524123 TTQ524121:TTQ524123 UDM524121:UDM524123 UNI524121:UNI524123 UXE524121:UXE524123 VHA524121:VHA524123 VQW524121:VQW524123 WAS524121:WAS524123 WKO524121:WKO524123 WUK524121:WUK524123 HY589657:HY589659 RU589657:RU589659 ABQ589657:ABQ589659 ALM589657:ALM589659 AVI589657:AVI589659 BFE589657:BFE589659 BPA589657:BPA589659 BYW589657:BYW589659 CIS589657:CIS589659 CSO589657:CSO589659 DCK589657:DCK589659 DMG589657:DMG589659 DWC589657:DWC589659 EFY589657:EFY589659 EPU589657:EPU589659 EZQ589657:EZQ589659 FJM589657:FJM589659 FTI589657:FTI589659 GDE589657:GDE589659 GNA589657:GNA589659 GWW589657:GWW589659 HGS589657:HGS589659 HQO589657:HQO589659 IAK589657:IAK589659 IKG589657:IKG589659 IUC589657:IUC589659 JDY589657:JDY589659 JNU589657:JNU589659 JXQ589657:JXQ589659 KHM589657:KHM589659 KRI589657:KRI589659 LBE589657:LBE589659 LLA589657:LLA589659 LUW589657:LUW589659 MES589657:MES589659 MOO589657:MOO589659 MYK589657:MYK589659 NIG589657:NIG589659 NSC589657:NSC589659 OBY589657:OBY589659 OLU589657:OLU589659 OVQ589657:OVQ589659 PFM589657:PFM589659 PPI589657:PPI589659 PZE589657:PZE589659 QJA589657:QJA589659 QSW589657:QSW589659 RCS589657:RCS589659 RMO589657:RMO589659 RWK589657:RWK589659 SGG589657:SGG589659 SQC589657:SQC589659 SZY589657:SZY589659 TJU589657:TJU589659 TTQ589657:TTQ589659 UDM589657:UDM589659 UNI589657:UNI589659 UXE589657:UXE589659 VHA589657:VHA589659 VQW589657:VQW589659 WAS589657:WAS589659 WKO589657:WKO589659 WUK589657:WUK589659 HY655193:HY655195 RU655193:RU655195 ABQ655193:ABQ655195 ALM655193:ALM655195 AVI655193:AVI655195 BFE655193:BFE655195 BPA655193:BPA655195 BYW655193:BYW655195 CIS655193:CIS655195 CSO655193:CSO655195 DCK655193:DCK655195 DMG655193:DMG655195 DWC655193:DWC655195 EFY655193:EFY655195 EPU655193:EPU655195 EZQ655193:EZQ655195 FJM655193:FJM655195 FTI655193:FTI655195 GDE655193:GDE655195 GNA655193:GNA655195 GWW655193:GWW655195 HGS655193:HGS655195 HQO655193:HQO655195 IAK655193:IAK655195 IKG655193:IKG655195 IUC655193:IUC655195 JDY655193:JDY655195 JNU655193:JNU655195 JXQ655193:JXQ655195 KHM655193:KHM655195 KRI655193:KRI655195 LBE655193:LBE655195 LLA655193:LLA655195 LUW655193:LUW655195 MES655193:MES655195 MOO655193:MOO655195 MYK655193:MYK655195 NIG655193:NIG655195 NSC655193:NSC655195 OBY655193:OBY655195 OLU655193:OLU655195 OVQ655193:OVQ655195 PFM655193:PFM655195 PPI655193:PPI655195 PZE655193:PZE655195 QJA655193:QJA655195 QSW655193:QSW655195 RCS655193:RCS655195 RMO655193:RMO655195 RWK655193:RWK655195 SGG655193:SGG655195 SQC655193:SQC655195 SZY655193:SZY655195 TJU655193:TJU655195 TTQ655193:TTQ655195 UDM655193:UDM655195 UNI655193:UNI655195 UXE655193:UXE655195 VHA655193:VHA655195 VQW655193:VQW655195 WAS655193:WAS655195 WKO655193:WKO655195 WUK655193:WUK655195 HY720729:HY720731 RU720729:RU720731 ABQ720729:ABQ720731 ALM720729:ALM720731 AVI720729:AVI720731 BFE720729:BFE720731 BPA720729:BPA720731 BYW720729:BYW720731 CIS720729:CIS720731 CSO720729:CSO720731 DCK720729:DCK720731 DMG720729:DMG720731 DWC720729:DWC720731 EFY720729:EFY720731 EPU720729:EPU720731 EZQ720729:EZQ720731 FJM720729:FJM720731 FTI720729:FTI720731 GDE720729:GDE720731 GNA720729:GNA720731 GWW720729:GWW720731 HGS720729:HGS720731 HQO720729:HQO720731 IAK720729:IAK720731 IKG720729:IKG720731 IUC720729:IUC720731 JDY720729:JDY720731 JNU720729:JNU720731 JXQ720729:JXQ720731 KHM720729:KHM720731 KRI720729:KRI720731 LBE720729:LBE720731 LLA720729:LLA720731 LUW720729:LUW720731 MES720729:MES720731 MOO720729:MOO720731 MYK720729:MYK720731 NIG720729:NIG720731 NSC720729:NSC720731 OBY720729:OBY720731 OLU720729:OLU720731 OVQ720729:OVQ720731 PFM720729:PFM720731 PPI720729:PPI720731 PZE720729:PZE720731 QJA720729:QJA720731 QSW720729:QSW720731 RCS720729:RCS720731 RMO720729:RMO720731 RWK720729:RWK720731 SGG720729:SGG720731 SQC720729:SQC720731 SZY720729:SZY720731 TJU720729:TJU720731 TTQ720729:TTQ720731 UDM720729:UDM720731 UNI720729:UNI720731 UXE720729:UXE720731 VHA720729:VHA720731 VQW720729:VQW720731 WAS720729:WAS720731 WKO720729:WKO720731 WUK720729:WUK720731 HY786265:HY786267 RU786265:RU786267 ABQ786265:ABQ786267 ALM786265:ALM786267 AVI786265:AVI786267 BFE786265:BFE786267 BPA786265:BPA786267 BYW786265:BYW786267 CIS786265:CIS786267 CSO786265:CSO786267 DCK786265:DCK786267 DMG786265:DMG786267 DWC786265:DWC786267 EFY786265:EFY786267 EPU786265:EPU786267 EZQ786265:EZQ786267 FJM786265:FJM786267 FTI786265:FTI786267 GDE786265:GDE786267 GNA786265:GNA786267 GWW786265:GWW786267 HGS786265:HGS786267 HQO786265:HQO786267 IAK786265:IAK786267 IKG786265:IKG786267 IUC786265:IUC786267 JDY786265:JDY786267 JNU786265:JNU786267 JXQ786265:JXQ786267 KHM786265:KHM786267 KRI786265:KRI786267 LBE786265:LBE786267 LLA786265:LLA786267 LUW786265:LUW786267 MES786265:MES786267 MOO786265:MOO786267 MYK786265:MYK786267 NIG786265:NIG786267 NSC786265:NSC786267 OBY786265:OBY786267 OLU786265:OLU786267 OVQ786265:OVQ786267 PFM786265:PFM786267 PPI786265:PPI786267 PZE786265:PZE786267 QJA786265:QJA786267 QSW786265:QSW786267 RCS786265:RCS786267 RMO786265:RMO786267 RWK786265:RWK786267 SGG786265:SGG786267 SQC786265:SQC786267 SZY786265:SZY786267 TJU786265:TJU786267 TTQ786265:TTQ786267 UDM786265:UDM786267 UNI786265:UNI786267 UXE786265:UXE786267 VHA786265:VHA786267 VQW786265:VQW786267 WAS786265:WAS786267 WKO786265:WKO786267 WUK786265:WUK786267 HY851801:HY851803 RU851801:RU851803 ABQ851801:ABQ851803 ALM851801:ALM851803 AVI851801:AVI851803 BFE851801:BFE851803 BPA851801:BPA851803 BYW851801:BYW851803 CIS851801:CIS851803 CSO851801:CSO851803 DCK851801:DCK851803 DMG851801:DMG851803 DWC851801:DWC851803 EFY851801:EFY851803 EPU851801:EPU851803 EZQ851801:EZQ851803 FJM851801:FJM851803 FTI851801:FTI851803 GDE851801:GDE851803 GNA851801:GNA851803 GWW851801:GWW851803 HGS851801:HGS851803 HQO851801:HQO851803 IAK851801:IAK851803 IKG851801:IKG851803 IUC851801:IUC851803 JDY851801:JDY851803 JNU851801:JNU851803 JXQ851801:JXQ851803 KHM851801:KHM851803 KRI851801:KRI851803 LBE851801:LBE851803 LLA851801:LLA851803 LUW851801:LUW851803 MES851801:MES851803 MOO851801:MOO851803 MYK851801:MYK851803 NIG851801:NIG851803 NSC851801:NSC851803 OBY851801:OBY851803 OLU851801:OLU851803 OVQ851801:OVQ851803 PFM851801:PFM851803 PPI851801:PPI851803 PZE851801:PZE851803 QJA851801:QJA851803 QSW851801:QSW851803 RCS851801:RCS851803 RMO851801:RMO851803 RWK851801:RWK851803 SGG851801:SGG851803 SQC851801:SQC851803 SZY851801:SZY851803 TJU851801:TJU851803 TTQ851801:TTQ851803 UDM851801:UDM851803 UNI851801:UNI851803 UXE851801:UXE851803 VHA851801:VHA851803 VQW851801:VQW851803 WAS851801:WAS851803 WKO851801:WKO851803 WUK851801:WUK851803 HY917337:HY917339 RU917337:RU917339 ABQ917337:ABQ917339 ALM917337:ALM917339 AVI917337:AVI917339 BFE917337:BFE917339 BPA917337:BPA917339 BYW917337:BYW917339 CIS917337:CIS917339 CSO917337:CSO917339 DCK917337:DCK917339 DMG917337:DMG917339 DWC917337:DWC917339 EFY917337:EFY917339 EPU917337:EPU917339 EZQ917337:EZQ917339 FJM917337:FJM917339 FTI917337:FTI917339 GDE917337:GDE917339 GNA917337:GNA917339 GWW917337:GWW917339 HGS917337:HGS917339 HQO917337:HQO917339 IAK917337:IAK917339 IKG917337:IKG917339 IUC917337:IUC917339 JDY917337:JDY917339 JNU917337:JNU917339 JXQ917337:JXQ917339 KHM917337:KHM917339 KRI917337:KRI917339 LBE917337:LBE917339 LLA917337:LLA917339 LUW917337:LUW917339 MES917337:MES917339 MOO917337:MOO917339 MYK917337:MYK917339 NIG917337:NIG917339 NSC917337:NSC917339 OBY917337:OBY917339 OLU917337:OLU917339 OVQ917337:OVQ917339 PFM917337:PFM917339 PPI917337:PPI917339 PZE917337:PZE917339 QJA917337:QJA917339 QSW917337:QSW917339 RCS917337:RCS917339 RMO917337:RMO917339 RWK917337:RWK917339 SGG917337:SGG917339 SQC917337:SQC917339 SZY917337:SZY917339 TJU917337:TJU917339 TTQ917337:TTQ917339 UDM917337:UDM917339 UNI917337:UNI917339 UXE917337:UXE917339 VHA917337:VHA917339 VQW917337:VQW917339 WAS917337:WAS917339 WKO917337:WKO917339 WUK917337:WUK917339 HY982873:HY982875 RU982873:RU982875 ABQ982873:ABQ982875 ALM982873:ALM982875 AVI982873:AVI982875 BFE982873:BFE982875 BPA982873:BPA982875 BYW982873:BYW982875 CIS982873:CIS982875 CSO982873:CSO982875 DCK982873:DCK982875 DMG982873:DMG982875 DWC982873:DWC982875 EFY982873:EFY982875 EPU982873:EPU982875 EZQ982873:EZQ982875 FJM982873:FJM982875 FTI982873:FTI982875 GDE982873:GDE982875 GNA982873:GNA982875 GWW982873:GWW982875 HGS982873:HGS982875 HQO982873:HQO982875 IAK982873:IAK982875 IKG982873:IKG982875 IUC982873:IUC982875 JDY982873:JDY982875 JNU982873:JNU982875 JXQ982873:JXQ982875 KHM982873:KHM982875 KRI982873:KRI982875 LBE982873:LBE982875 LLA982873:LLA982875 LUW982873:LUW982875 MES982873:MES982875 MOO982873:MOO982875 MYK982873:MYK982875 NIG982873:NIG982875 NSC982873:NSC982875 OBY982873:OBY982875 OLU982873:OLU982875 OVQ982873:OVQ982875 PFM982873:PFM982875 PPI982873:PPI982875 PZE982873:PZE982875 QJA982873:QJA982875 QSW982873:QSW982875 RCS982873:RCS982875 RMO982873:RMO982875 RWK982873:RWK982875 SGG982873:SGG982875 SQC982873:SQC982875 SZY982873:SZY982875 TJU982873:TJU982875 TTQ982873:TTQ982875 UDM982873:UDM982875 UNI982873:UNI982875 UXE982873:UXE982875 VHA982873:VHA982875 VQW982873:VQW982875 WAS982873:WAS982875 WKO982873:WKO982875 WUK982873:WUK982875 HY786278 RU786278 ABQ786278 ALM786278 AVI786278 BFE786278 BPA786278 BYW786278 CIS786278 CSO786278 DCK786278 DMG786278 DWC786278 EFY786278 EPU786278 EZQ786278 FJM786278 FTI786278 GDE786278 GNA786278 GWW786278 HGS786278 HQO786278 IAK786278 IKG786278 IUC786278 JDY786278 JNU786278 JXQ786278 KHM786278 KRI786278 LBE786278 LLA786278 LUW786278 MES786278 MOO786278 MYK786278 NIG786278 NSC786278 OBY786278 OLU786278 OVQ786278 PFM786278 PPI786278 PZE786278 QJA786278 QSW786278 RCS786278 RMO786278 RWK786278 SGG786278 SQC786278 SZY786278 TJU786278 TTQ786278 UDM786278 UNI786278 UXE786278 VHA786278 VQW786278 WAS786278 WKO786278 WUK786278 HY65373 RU65373 ABQ65373 ALM65373 AVI65373 BFE65373 BPA65373 BYW65373 CIS65373 CSO65373 DCK65373 DMG65373 DWC65373 EFY65373 EPU65373 EZQ65373 FJM65373 FTI65373 GDE65373 GNA65373 GWW65373 HGS65373 HQO65373 IAK65373 IKG65373 IUC65373 JDY65373 JNU65373 JXQ65373 KHM65373 KRI65373 LBE65373 LLA65373 LUW65373 MES65373 MOO65373 MYK65373 NIG65373 NSC65373 OBY65373 OLU65373 OVQ65373 PFM65373 PPI65373 PZE65373 QJA65373 QSW65373 RCS65373 RMO65373 RWK65373 SGG65373 SQC65373 SZY65373 TJU65373 TTQ65373 UDM65373 UNI65373 UXE65373 VHA65373 VQW65373 WAS65373 WKO65373 WUK65373 HY130909 RU130909 ABQ130909 ALM130909 AVI130909 BFE130909 BPA130909 BYW130909 CIS130909 CSO130909 DCK130909 DMG130909 DWC130909 EFY130909 EPU130909 EZQ130909 FJM130909 FTI130909 GDE130909 GNA130909 GWW130909 HGS130909 HQO130909 IAK130909 IKG130909 IUC130909 JDY130909 JNU130909 JXQ130909 KHM130909 KRI130909 LBE130909 LLA130909 LUW130909 MES130909 MOO130909 MYK130909 NIG130909 NSC130909 OBY130909 OLU130909 OVQ130909 PFM130909 PPI130909 PZE130909 QJA130909 QSW130909 RCS130909 RMO130909 RWK130909 SGG130909 SQC130909 SZY130909 TJU130909 TTQ130909 UDM130909 UNI130909 UXE130909 VHA130909 VQW130909 WAS130909 WKO130909 WUK130909 HY196445 RU196445 ABQ196445 ALM196445 AVI196445 BFE196445 BPA196445 BYW196445 CIS196445 CSO196445 DCK196445 DMG196445 DWC196445 EFY196445 EPU196445 EZQ196445 FJM196445 FTI196445 GDE196445 GNA196445 GWW196445 HGS196445 HQO196445 IAK196445 IKG196445 IUC196445 JDY196445 JNU196445 JXQ196445 KHM196445 KRI196445 LBE196445 LLA196445 LUW196445 MES196445 MOO196445 MYK196445 NIG196445 NSC196445 OBY196445 OLU196445 OVQ196445 PFM196445 PPI196445 PZE196445 QJA196445 QSW196445 RCS196445 RMO196445 RWK196445 SGG196445 SQC196445 SZY196445 TJU196445 TTQ196445 UDM196445 UNI196445 UXE196445 VHA196445 VQW196445 WAS196445 WKO196445 WUK196445 HY261981 RU261981 ABQ261981 ALM261981 AVI261981 BFE261981 BPA261981 BYW261981 CIS261981 CSO261981 DCK261981 DMG261981 DWC261981 EFY261981 EPU261981 EZQ261981 FJM261981 FTI261981 GDE261981 GNA261981 GWW261981 HGS261981 HQO261981 IAK261981 IKG261981 IUC261981 JDY261981 JNU261981 JXQ261981 KHM261981 KRI261981 LBE261981 LLA261981 LUW261981 MES261981 MOO261981 MYK261981 NIG261981 NSC261981 OBY261981 OLU261981 OVQ261981 PFM261981 PPI261981 PZE261981 QJA261981 QSW261981 RCS261981 RMO261981 RWK261981 SGG261981 SQC261981 SZY261981 TJU261981 TTQ261981 UDM261981 UNI261981 UXE261981 VHA261981 VQW261981 WAS261981 WKO261981 WUK261981 HY327517 RU327517 ABQ327517 ALM327517 AVI327517 BFE327517 BPA327517 BYW327517 CIS327517 CSO327517 DCK327517 DMG327517 DWC327517 EFY327517 EPU327517 EZQ327517 FJM327517 FTI327517 GDE327517 GNA327517 GWW327517 HGS327517 HQO327517 IAK327517 IKG327517 IUC327517 JDY327517 JNU327517 JXQ327517 KHM327517 KRI327517 LBE327517 LLA327517 LUW327517 MES327517 MOO327517 MYK327517 NIG327517 NSC327517 OBY327517 OLU327517 OVQ327517 PFM327517 PPI327517 PZE327517 QJA327517 QSW327517 RCS327517 RMO327517 RWK327517 SGG327517 SQC327517 SZY327517 TJU327517 TTQ327517 UDM327517 UNI327517 UXE327517 VHA327517 VQW327517 WAS327517 WKO327517 WUK327517 HY393053 RU393053 ABQ393053 ALM393053 AVI393053 BFE393053 BPA393053 BYW393053 CIS393053 CSO393053 DCK393053 DMG393053 DWC393053 EFY393053 EPU393053 EZQ393053 FJM393053 FTI393053 GDE393053 GNA393053 GWW393053 HGS393053 HQO393053 IAK393053 IKG393053 IUC393053 JDY393053 JNU393053 JXQ393053 KHM393053 KRI393053 LBE393053 LLA393053 LUW393053 MES393053 MOO393053 MYK393053 NIG393053 NSC393053 OBY393053 OLU393053 OVQ393053 PFM393053 PPI393053 PZE393053 QJA393053 QSW393053 RCS393053 RMO393053 RWK393053 SGG393053 SQC393053 SZY393053 TJU393053 TTQ393053 UDM393053 UNI393053 UXE393053 VHA393053 VQW393053 WAS393053 WKO393053 WUK393053 HY458589 RU458589 ABQ458589 ALM458589 AVI458589 BFE458589 BPA458589 BYW458589 CIS458589 CSO458589 DCK458589 DMG458589 DWC458589 EFY458589 EPU458589 EZQ458589 FJM458589 FTI458589 GDE458589 GNA458589 GWW458589 HGS458589 HQO458589 IAK458589 IKG458589 IUC458589 JDY458589 JNU458589 JXQ458589 KHM458589 KRI458589 LBE458589 LLA458589 LUW458589 MES458589 MOO458589 MYK458589 NIG458589 NSC458589 OBY458589 OLU458589 OVQ458589 PFM458589 PPI458589 PZE458589 QJA458589 QSW458589 RCS458589 RMO458589 RWK458589 SGG458589 SQC458589 SZY458589 TJU458589 TTQ458589 UDM458589 UNI458589 UXE458589 VHA458589 VQW458589 WAS458589 WKO458589 WUK458589 HY524125 RU524125 ABQ524125 ALM524125 AVI524125 BFE524125 BPA524125 BYW524125 CIS524125 CSO524125 DCK524125 DMG524125 DWC524125 EFY524125 EPU524125 EZQ524125 FJM524125 FTI524125 GDE524125 GNA524125 GWW524125 HGS524125 HQO524125 IAK524125 IKG524125 IUC524125 JDY524125 JNU524125 JXQ524125 KHM524125 KRI524125 LBE524125 LLA524125 LUW524125 MES524125 MOO524125 MYK524125 NIG524125 NSC524125 OBY524125 OLU524125 OVQ524125 PFM524125 PPI524125 PZE524125 QJA524125 QSW524125 RCS524125 RMO524125 RWK524125 SGG524125 SQC524125 SZY524125 TJU524125 TTQ524125 UDM524125 UNI524125 UXE524125 VHA524125 VQW524125 WAS524125 WKO524125 WUK524125 HY589661 RU589661 ABQ589661 ALM589661 AVI589661 BFE589661 BPA589661 BYW589661 CIS589661 CSO589661 DCK589661 DMG589661 DWC589661 EFY589661 EPU589661 EZQ589661 FJM589661 FTI589661 GDE589661 GNA589661 GWW589661 HGS589661 HQO589661 IAK589661 IKG589661 IUC589661 JDY589661 JNU589661 JXQ589661 KHM589661 KRI589661 LBE589661 LLA589661 LUW589661 MES589661 MOO589661 MYK589661 NIG589661 NSC589661 OBY589661 OLU589661 OVQ589661 PFM589661 PPI589661 PZE589661 QJA589661 QSW589661 RCS589661 RMO589661 RWK589661 SGG589661 SQC589661 SZY589661 TJU589661 TTQ589661 UDM589661 UNI589661 UXE589661 VHA589661 VQW589661 WAS589661 WKO589661 WUK589661 HY655197 RU655197 ABQ655197 ALM655197 AVI655197 BFE655197 BPA655197 BYW655197 CIS655197 CSO655197 DCK655197 DMG655197 DWC655197 EFY655197 EPU655197 EZQ655197 FJM655197 FTI655197 GDE655197 GNA655197 GWW655197 HGS655197 HQO655197 IAK655197 IKG655197 IUC655197 JDY655197 JNU655197 JXQ655197 KHM655197 KRI655197 LBE655197 LLA655197 LUW655197 MES655197 MOO655197 MYK655197 NIG655197 NSC655197 OBY655197 OLU655197 OVQ655197 PFM655197 PPI655197 PZE655197 QJA655197 QSW655197 RCS655197 RMO655197 RWK655197 SGG655197 SQC655197 SZY655197 TJU655197 TTQ655197 UDM655197 UNI655197 UXE655197 VHA655197 VQW655197 WAS655197 WKO655197 WUK655197 HY720733 RU720733 ABQ720733 ALM720733 AVI720733 BFE720733 BPA720733 BYW720733 CIS720733 CSO720733 DCK720733 DMG720733 DWC720733 EFY720733 EPU720733 EZQ720733 FJM720733 FTI720733 GDE720733 GNA720733 GWW720733 HGS720733 HQO720733 IAK720733 IKG720733 IUC720733 JDY720733 JNU720733 JXQ720733 KHM720733 KRI720733 LBE720733 LLA720733 LUW720733 MES720733 MOO720733 MYK720733 NIG720733 NSC720733 OBY720733 OLU720733 OVQ720733 PFM720733 PPI720733 PZE720733 QJA720733 QSW720733 RCS720733 RMO720733 RWK720733 SGG720733 SQC720733 SZY720733 TJU720733 TTQ720733 UDM720733 UNI720733 UXE720733 VHA720733 VQW720733 WAS720733 WKO720733 WUK720733 HY786269 RU786269 ABQ786269 ALM786269 AVI786269 BFE786269 BPA786269 BYW786269 CIS786269 CSO786269 DCK786269 DMG786269 DWC786269 EFY786269 EPU786269 EZQ786269 FJM786269 FTI786269 GDE786269 GNA786269 GWW786269 HGS786269 HQO786269 IAK786269 IKG786269 IUC786269 JDY786269 JNU786269 JXQ786269 KHM786269 KRI786269 LBE786269 LLA786269 LUW786269 MES786269 MOO786269 MYK786269 NIG786269 NSC786269 OBY786269 OLU786269 OVQ786269 PFM786269 PPI786269 PZE786269 QJA786269 QSW786269 RCS786269 RMO786269 RWK786269 SGG786269 SQC786269 SZY786269 TJU786269 TTQ786269 UDM786269 UNI786269 UXE786269 VHA786269 VQW786269 WAS786269 WKO786269 WUK786269 HY851805 RU851805 ABQ851805 ALM851805 AVI851805 BFE851805 BPA851805 BYW851805 CIS851805 CSO851805 DCK851805 DMG851805 DWC851805 EFY851805 EPU851805 EZQ851805 FJM851805 FTI851805 GDE851805 GNA851805 GWW851805 HGS851805 HQO851805 IAK851805 IKG851805 IUC851805 JDY851805 JNU851805 JXQ851805 KHM851805 KRI851805 LBE851805 LLA851805 LUW851805 MES851805 MOO851805 MYK851805 NIG851805 NSC851805 OBY851805 OLU851805 OVQ851805 PFM851805 PPI851805 PZE851805 QJA851805 QSW851805 RCS851805 RMO851805 RWK851805 SGG851805 SQC851805 SZY851805 TJU851805 TTQ851805 UDM851805 UNI851805 UXE851805 VHA851805 VQW851805 WAS851805 WKO851805 WUK851805 HY917341 RU917341 ABQ917341 ALM917341 AVI917341 BFE917341 BPA917341 BYW917341 CIS917341 CSO917341 DCK917341 DMG917341 DWC917341 EFY917341 EPU917341 EZQ917341 FJM917341 FTI917341 GDE917341 GNA917341 GWW917341 HGS917341 HQO917341 IAK917341 IKG917341 IUC917341 JDY917341 JNU917341 JXQ917341 KHM917341 KRI917341 LBE917341 LLA917341 LUW917341 MES917341 MOO917341 MYK917341 NIG917341 NSC917341 OBY917341 OLU917341 OVQ917341 PFM917341 PPI917341 PZE917341 QJA917341 QSW917341 RCS917341 RMO917341 RWK917341 SGG917341 SQC917341 SZY917341 TJU917341 TTQ917341 UDM917341 UNI917341 UXE917341 VHA917341 VQW917341 WAS917341 WKO917341 WUK917341 HY982877 RU982877 ABQ982877 ALM982877 AVI982877 BFE982877 BPA982877 BYW982877 CIS982877 CSO982877 DCK982877 DMG982877 DWC982877 EFY982877 EPU982877 EZQ982877 FJM982877 FTI982877 GDE982877 GNA982877 GWW982877 HGS982877 HQO982877 IAK982877 IKG982877 IUC982877 JDY982877 JNU982877 JXQ982877 KHM982877 KRI982877 LBE982877 LLA982877 LUW982877 MES982877 MOO982877 MYK982877 NIG982877 NSC982877 OBY982877 OLU982877 OVQ982877 PFM982877 PPI982877 PZE982877 QJA982877 QSW982877 RCS982877 RMO982877 RWK982877 SGG982877 SQC982877 SZY982877 TJU982877 TTQ982877 UDM982877 UNI982877 UXE982877 VHA982877 VQW982877 WAS982877 WKO982877 WUK982877 HY851814 RU851814 ABQ851814 ALM851814 AVI851814 BFE851814 BPA851814 BYW851814 CIS851814 CSO851814 DCK851814 DMG851814 DWC851814 EFY851814 EPU851814 EZQ851814 FJM851814 FTI851814 GDE851814 GNA851814 GWW851814 HGS851814 HQO851814 IAK851814 IKG851814 IUC851814 JDY851814 JNU851814 JXQ851814 KHM851814 KRI851814 LBE851814 LLA851814 LUW851814 MES851814 MOO851814 MYK851814 NIG851814 NSC851814 OBY851814 OLU851814 OVQ851814 PFM851814 PPI851814 PZE851814 QJA851814 QSW851814 RCS851814 RMO851814 RWK851814 SGG851814 SQC851814 SZY851814 TJU851814 TTQ851814 UDM851814 UNI851814 UXE851814 VHA851814 VQW851814 WAS851814 WKO851814 WUK851814 HY65376:HY65377 RU65376:RU65377 ABQ65376:ABQ65377 ALM65376:ALM65377 AVI65376:AVI65377 BFE65376:BFE65377 BPA65376:BPA65377 BYW65376:BYW65377 CIS65376:CIS65377 CSO65376:CSO65377 DCK65376:DCK65377 DMG65376:DMG65377 DWC65376:DWC65377 EFY65376:EFY65377 EPU65376:EPU65377 EZQ65376:EZQ65377 FJM65376:FJM65377 FTI65376:FTI65377 GDE65376:GDE65377 GNA65376:GNA65377 GWW65376:GWW65377 HGS65376:HGS65377 HQO65376:HQO65377 IAK65376:IAK65377 IKG65376:IKG65377 IUC65376:IUC65377 JDY65376:JDY65377 JNU65376:JNU65377 JXQ65376:JXQ65377 KHM65376:KHM65377 KRI65376:KRI65377 LBE65376:LBE65377 LLA65376:LLA65377 LUW65376:LUW65377 MES65376:MES65377 MOO65376:MOO65377 MYK65376:MYK65377 NIG65376:NIG65377 NSC65376:NSC65377 OBY65376:OBY65377 OLU65376:OLU65377 OVQ65376:OVQ65377 PFM65376:PFM65377 PPI65376:PPI65377 PZE65376:PZE65377 QJA65376:QJA65377 QSW65376:QSW65377 RCS65376:RCS65377 RMO65376:RMO65377 RWK65376:RWK65377 SGG65376:SGG65377 SQC65376:SQC65377 SZY65376:SZY65377 TJU65376:TJU65377 TTQ65376:TTQ65377 UDM65376:UDM65377 UNI65376:UNI65377 UXE65376:UXE65377 VHA65376:VHA65377 VQW65376:VQW65377 WAS65376:WAS65377 WKO65376:WKO65377 WUK65376:WUK65377 HY130912:HY130913 RU130912:RU130913 ABQ130912:ABQ130913 ALM130912:ALM130913 AVI130912:AVI130913 BFE130912:BFE130913 BPA130912:BPA130913 BYW130912:BYW130913 CIS130912:CIS130913 CSO130912:CSO130913 DCK130912:DCK130913 DMG130912:DMG130913 DWC130912:DWC130913 EFY130912:EFY130913 EPU130912:EPU130913 EZQ130912:EZQ130913 FJM130912:FJM130913 FTI130912:FTI130913 GDE130912:GDE130913 GNA130912:GNA130913 GWW130912:GWW130913 HGS130912:HGS130913 HQO130912:HQO130913 IAK130912:IAK130913 IKG130912:IKG130913 IUC130912:IUC130913 JDY130912:JDY130913 JNU130912:JNU130913 JXQ130912:JXQ130913 KHM130912:KHM130913 KRI130912:KRI130913 LBE130912:LBE130913 LLA130912:LLA130913 LUW130912:LUW130913 MES130912:MES130913 MOO130912:MOO130913 MYK130912:MYK130913 NIG130912:NIG130913 NSC130912:NSC130913 OBY130912:OBY130913 OLU130912:OLU130913 OVQ130912:OVQ130913 PFM130912:PFM130913 PPI130912:PPI130913 PZE130912:PZE130913 QJA130912:QJA130913 QSW130912:QSW130913 RCS130912:RCS130913 RMO130912:RMO130913 RWK130912:RWK130913 SGG130912:SGG130913 SQC130912:SQC130913 SZY130912:SZY130913 TJU130912:TJU130913 TTQ130912:TTQ130913 UDM130912:UDM130913 UNI130912:UNI130913 UXE130912:UXE130913 VHA130912:VHA130913 VQW130912:VQW130913 WAS130912:WAS130913 WKO130912:WKO130913 WUK130912:WUK130913 HY196448:HY196449 RU196448:RU196449 ABQ196448:ABQ196449 ALM196448:ALM196449 AVI196448:AVI196449 BFE196448:BFE196449 BPA196448:BPA196449 BYW196448:BYW196449 CIS196448:CIS196449 CSO196448:CSO196449 DCK196448:DCK196449 DMG196448:DMG196449 DWC196448:DWC196449 EFY196448:EFY196449 EPU196448:EPU196449 EZQ196448:EZQ196449 FJM196448:FJM196449 FTI196448:FTI196449 GDE196448:GDE196449 GNA196448:GNA196449 GWW196448:GWW196449 HGS196448:HGS196449 HQO196448:HQO196449 IAK196448:IAK196449 IKG196448:IKG196449 IUC196448:IUC196449 JDY196448:JDY196449 JNU196448:JNU196449 JXQ196448:JXQ196449 KHM196448:KHM196449 KRI196448:KRI196449 LBE196448:LBE196449 LLA196448:LLA196449 LUW196448:LUW196449 MES196448:MES196449 MOO196448:MOO196449 MYK196448:MYK196449 NIG196448:NIG196449 NSC196448:NSC196449 OBY196448:OBY196449 OLU196448:OLU196449 OVQ196448:OVQ196449 PFM196448:PFM196449 PPI196448:PPI196449 PZE196448:PZE196449 QJA196448:QJA196449 QSW196448:QSW196449 RCS196448:RCS196449 RMO196448:RMO196449 RWK196448:RWK196449 SGG196448:SGG196449 SQC196448:SQC196449 SZY196448:SZY196449 TJU196448:TJU196449 TTQ196448:TTQ196449 UDM196448:UDM196449 UNI196448:UNI196449 UXE196448:UXE196449 VHA196448:VHA196449 VQW196448:VQW196449 WAS196448:WAS196449 WKO196448:WKO196449 WUK196448:WUK196449 HY261984:HY261985 RU261984:RU261985 ABQ261984:ABQ261985 ALM261984:ALM261985 AVI261984:AVI261985 BFE261984:BFE261985 BPA261984:BPA261985 BYW261984:BYW261985 CIS261984:CIS261985 CSO261984:CSO261985 DCK261984:DCK261985 DMG261984:DMG261985 DWC261984:DWC261985 EFY261984:EFY261985 EPU261984:EPU261985 EZQ261984:EZQ261985 FJM261984:FJM261985 FTI261984:FTI261985 GDE261984:GDE261985 GNA261984:GNA261985 GWW261984:GWW261985 HGS261984:HGS261985 HQO261984:HQO261985 IAK261984:IAK261985 IKG261984:IKG261985 IUC261984:IUC261985 JDY261984:JDY261985 JNU261984:JNU261985 JXQ261984:JXQ261985 KHM261984:KHM261985 KRI261984:KRI261985 LBE261984:LBE261985 LLA261984:LLA261985 LUW261984:LUW261985 MES261984:MES261985 MOO261984:MOO261985 MYK261984:MYK261985 NIG261984:NIG261985 NSC261984:NSC261985 OBY261984:OBY261985 OLU261984:OLU261985 OVQ261984:OVQ261985 PFM261984:PFM261985 PPI261984:PPI261985 PZE261984:PZE261985 QJA261984:QJA261985 QSW261984:QSW261985 RCS261984:RCS261985 RMO261984:RMO261985 RWK261984:RWK261985 SGG261984:SGG261985 SQC261984:SQC261985 SZY261984:SZY261985 TJU261984:TJU261985 TTQ261984:TTQ261985 UDM261984:UDM261985 UNI261984:UNI261985 UXE261984:UXE261985 VHA261984:VHA261985 VQW261984:VQW261985 WAS261984:WAS261985 WKO261984:WKO261985 WUK261984:WUK261985 HY327520:HY327521 RU327520:RU327521 ABQ327520:ABQ327521 ALM327520:ALM327521 AVI327520:AVI327521 BFE327520:BFE327521 BPA327520:BPA327521 BYW327520:BYW327521 CIS327520:CIS327521 CSO327520:CSO327521 DCK327520:DCK327521 DMG327520:DMG327521 DWC327520:DWC327521 EFY327520:EFY327521 EPU327520:EPU327521 EZQ327520:EZQ327521 FJM327520:FJM327521 FTI327520:FTI327521 GDE327520:GDE327521 GNA327520:GNA327521 GWW327520:GWW327521 HGS327520:HGS327521 HQO327520:HQO327521 IAK327520:IAK327521 IKG327520:IKG327521 IUC327520:IUC327521 JDY327520:JDY327521 JNU327520:JNU327521 JXQ327520:JXQ327521 KHM327520:KHM327521 KRI327520:KRI327521 LBE327520:LBE327521 LLA327520:LLA327521 LUW327520:LUW327521 MES327520:MES327521 MOO327520:MOO327521 MYK327520:MYK327521 NIG327520:NIG327521 NSC327520:NSC327521 OBY327520:OBY327521 OLU327520:OLU327521 OVQ327520:OVQ327521 PFM327520:PFM327521 PPI327520:PPI327521 PZE327520:PZE327521 QJA327520:QJA327521 QSW327520:QSW327521 RCS327520:RCS327521 RMO327520:RMO327521 RWK327520:RWK327521 SGG327520:SGG327521 SQC327520:SQC327521 SZY327520:SZY327521 TJU327520:TJU327521 TTQ327520:TTQ327521 UDM327520:UDM327521 UNI327520:UNI327521 UXE327520:UXE327521 VHA327520:VHA327521 VQW327520:VQW327521 WAS327520:WAS327521 WKO327520:WKO327521 WUK327520:WUK327521 HY393056:HY393057 RU393056:RU393057 ABQ393056:ABQ393057 ALM393056:ALM393057 AVI393056:AVI393057 BFE393056:BFE393057 BPA393056:BPA393057 BYW393056:BYW393057 CIS393056:CIS393057 CSO393056:CSO393057 DCK393056:DCK393057 DMG393056:DMG393057 DWC393056:DWC393057 EFY393056:EFY393057 EPU393056:EPU393057 EZQ393056:EZQ393057 FJM393056:FJM393057 FTI393056:FTI393057 GDE393056:GDE393057 GNA393056:GNA393057 GWW393056:GWW393057 HGS393056:HGS393057 HQO393056:HQO393057 IAK393056:IAK393057 IKG393056:IKG393057 IUC393056:IUC393057 JDY393056:JDY393057 JNU393056:JNU393057 JXQ393056:JXQ393057 KHM393056:KHM393057 KRI393056:KRI393057 LBE393056:LBE393057 LLA393056:LLA393057 LUW393056:LUW393057 MES393056:MES393057 MOO393056:MOO393057 MYK393056:MYK393057 NIG393056:NIG393057 NSC393056:NSC393057 OBY393056:OBY393057 OLU393056:OLU393057 OVQ393056:OVQ393057 PFM393056:PFM393057 PPI393056:PPI393057 PZE393056:PZE393057 QJA393056:QJA393057 QSW393056:QSW393057 RCS393056:RCS393057 RMO393056:RMO393057 RWK393056:RWK393057 SGG393056:SGG393057 SQC393056:SQC393057 SZY393056:SZY393057 TJU393056:TJU393057 TTQ393056:TTQ393057 UDM393056:UDM393057 UNI393056:UNI393057 UXE393056:UXE393057 VHA393056:VHA393057 VQW393056:VQW393057 WAS393056:WAS393057 WKO393056:WKO393057 WUK393056:WUK393057 HY458592:HY458593 RU458592:RU458593 ABQ458592:ABQ458593 ALM458592:ALM458593 AVI458592:AVI458593 BFE458592:BFE458593 BPA458592:BPA458593 BYW458592:BYW458593 CIS458592:CIS458593 CSO458592:CSO458593 DCK458592:DCK458593 DMG458592:DMG458593 DWC458592:DWC458593 EFY458592:EFY458593 EPU458592:EPU458593 EZQ458592:EZQ458593 FJM458592:FJM458593 FTI458592:FTI458593 GDE458592:GDE458593 GNA458592:GNA458593 GWW458592:GWW458593 HGS458592:HGS458593 HQO458592:HQO458593 IAK458592:IAK458593 IKG458592:IKG458593 IUC458592:IUC458593 JDY458592:JDY458593 JNU458592:JNU458593 JXQ458592:JXQ458593 KHM458592:KHM458593 KRI458592:KRI458593 LBE458592:LBE458593 LLA458592:LLA458593 LUW458592:LUW458593 MES458592:MES458593 MOO458592:MOO458593 MYK458592:MYK458593 NIG458592:NIG458593 NSC458592:NSC458593 OBY458592:OBY458593 OLU458592:OLU458593 OVQ458592:OVQ458593 PFM458592:PFM458593 PPI458592:PPI458593 PZE458592:PZE458593 QJA458592:QJA458593 QSW458592:QSW458593 RCS458592:RCS458593 RMO458592:RMO458593 RWK458592:RWK458593 SGG458592:SGG458593 SQC458592:SQC458593 SZY458592:SZY458593 TJU458592:TJU458593 TTQ458592:TTQ458593 UDM458592:UDM458593 UNI458592:UNI458593 UXE458592:UXE458593 VHA458592:VHA458593 VQW458592:VQW458593 WAS458592:WAS458593 WKO458592:WKO458593 WUK458592:WUK458593 HY524128:HY524129 RU524128:RU524129 ABQ524128:ABQ524129 ALM524128:ALM524129 AVI524128:AVI524129 BFE524128:BFE524129 BPA524128:BPA524129 BYW524128:BYW524129 CIS524128:CIS524129 CSO524128:CSO524129 DCK524128:DCK524129 DMG524128:DMG524129 DWC524128:DWC524129 EFY524128:EFY524129 EPU524128:EPU524129 EZQ524128:EZQ524129 FJM524128:FJM524129 FTI524128:FTI524129 GDE524128:GDE524129 GNA524128:GNA524129 GWW524128:GWW524129 HGS524128:HGS524129 HQO524128:HQO524129 IAK524128:IAK524129 IKG524128:IKG524129 IUC524128:IUC524129 JDY524128:JDY524129 JNU524128:JNU524129 JXQ524128:JXQ524129 KHM524128:KHM524129 KRI524128:KRI524129 LBE524128:LBE524129 LLA524128:LLA524129 LUW524128:LUW524129 MES524128:MES524129 MOO524128:MOO524129 MYK524128:MYK524129 NIG524128:NIG524129 NSC524128:NSC524129 OBY524128:OBY524129 OLU524128:OLU524129 OVQ524128:OVQ524129 PFM524128:PFM524129 PPI524128:PPI524129 PZE524128:PZE524129 QJA524128:QJA524129 QSW524128:QSW524129 RCS524128:RCS524129 RMO524128:RMO524129 RWK524128:RWK524129 SGG524128:SGG524129 SQC524128:SQC524129 SZY524128:SZY524129 TJU524128:TJU524129 TTQ524128:TTQ524129 UDM524128:UDM524129 UNI524128:UNI524129 UXE524128:UXE524129 VHA524128:VHA524129 VQW524128:VQW524129 WAS524128:WAS524129 WKO524128:WKO524129 WUK524128:WUK524129 HY589664:HY589665 RU589664:RU589665 ABQ589664:ABQ589665 ALM589664:ALM589665 AVI589664:AVI589665 BFE589664:BFE589665 BPA589664:BPA589665 BYW589664:BYW589665 CIS589664:CIS589665 CSO589664:CSO589665 DCK589664:DCK589665 DMG589664:DMG589665 DWC589664:DWC589665 EFY589664:EFY589665 EPU589664:EPU589665 EZQ589664:EZQ589665 FJM589664:FJM589665 FTI589664:FTI589665 GDE589664:GDE589665 GNA589664:GNA589665 GWW589664:GWW589665 HGS589664:HGS589665 HQO589664:HQO589665 IAK589664:IAK589665 IKG589664:IKG589665 IUC589664:IUC589665 JDY589664:JDY589665 JNU589664:JNU589665 JXQ589664:JXQ589665 KHM589664:KHM589665 KRI589664:KRI589665 LBE589664:LBE589665 LLA589664:LLA589665 LUW589664:LUW589665 MES589664:MES589665 MOO589664:MOO589665 MYK589664:MYK589665 NIG589664:NIG589665 NSC589664:NSC589665 OBY589664:OBY589665 OLU589664:OLU589665 OVQ589664:OVQ589665 PFM589664:PFM589665 PPI589664:PPI589665 PZE589664:PZE589665 QJA589664:QJA589665 QSW589664:QSW589665 RCS589664:RCS589665 RMO589664:RMO589665 RWK589664:RWK589665 SGG589664:SGG589665 SQC589664:SQC589665 SZY589664:SZY589665 TJU589664:TJU589665 TTQ589664:TTQ589665 UDM589664:UDM589665 UNI589664:UNI589665 UXE589664:UXE589665 VHA589664:VHA589665 VQW589664:VQW589665 WAS589664:WAS589665 WKO589664:WKO589665 WUK589664:WUK589665 HY655200:HY655201 RU655200:RU655201 ABQ655200:ABQ655201 ALM655200:ALM655201 AVI655200:AVI655201 BFE655200:BFE655201 BPA655200:BPA655201 BYW655200:BYW655201 CIS655200:CIS655201 CSO655200:CSO655201 DCK655200:DCK655201 DMG655200:DMG655201 DWC655200:DWC655201 EFY655200:EFY655201 EPU655200:EPU655201 EZQ655200:EZQ655201 FJM655200:FJM655201 FTI655200:FTI655201 GDE655200:GDE655201 GNA655200:GNA655201 GWW655200:GWW655201 HGS655200:HGS655201 HQO655200:HQO655201 IAK655200:IAK655201 IKG655200:IKG655201 IUC655200:IUC655201 JDY655200:JDY655201 JNU655200:JNU655201 JXQ655200:JXQ655201 KHM655200:KHM655201 KRI655200:KRI655201 LBE655200:LBE655201 LLA655200:LLA655201 LUW655200:LUW655201 MES655200:MES655201 MOO655200:MOO655201 MYK655200:MYK655201 NIG655200:NIG655201 NSC655200:NSC655201 OBY655200:OBY655201 OLU655200:OLU655201 OVQ655200:OVQ655201 PFM655200:PFM655201 PPI655200:PPI655201 PZE655200:PZE655201 QJA655200:QJA655201 QSW655200:QSW655201 RCS655200:RCS655201 RMO655200:RMO655201 RWK655200:RWK655201 SGG655200:SGG655201 SQC655200:SQC655201 SZY655200:SZY655201 TJU655200:TJU655201 TTQ655200:TTQ655201 UDM655200:UDM655201 UNI655200:UNI655201 UXE655200:UXE655201 VHA655200:VHA655201 VQW655200:VQW655201 WAS655200:WAS655201 WKO655200:WKO655201 WUK655200:WUK655201 HY720736:HY720737 RU720736:RU720737 ABQ720736:ABQ720737 ALM720736:ALM720737 AVI720736:AVI720737 BFE720736:BFE720737 BPA720736:BPA720737 BYW720736:BYW720737 CIS720736:CIS720737 CSO720736:CSO720737 DCK720736:DCK720737 DMG720736:DMG720737 DWC720736:DWC720737 EFY720736:EFY720737 EPU720736:EPU720737 EZQ720736:EZQ720737 FJM720736:FJM720737 FTI720736:FTI720737 GDE720736:GDE720737 GNA720736:GNA720737 GWW720736:GWW720737 HGS720736:HGS720737 HQO720736:HQO720737 IAK720736:IAK720737 IKG720736:IKG720737 IUC720736:IUC720737 JDY720736:JDY720737 JNU720736:JNU720737 JXQ720736:JXQ720737 KHM720736:KHM720737 KRI720736:KRI720737 LBE720736:LBE720737 LLA720736:LLA720737 LUW720736:LUW720737 MES720736:MES720737 MOO720736:MOO720737 MYK720736:MYK720737 NIG720736:NIG720737 NSC720736:NSC720737 OBY720736:OBY720737 OLU720736:OLU720737 OVQ720736:OVQ720737 PFM720736:PFM720737 PPI720736:PPI720737 PZE720736:PZE720737 QJA720736:QJA720737 QSW720736:QSW720737 RCS720736:RCS720737 RMO720736:RMO720737 RWK720736:RWK720737 SGG720736:SGG720737 SQC720736:SQC720737 SZY720736:SZY720737 TJU720736:TJU720737 TTQ720736:TTQ720737 UDM720736:UDM720737 UNI720736:UNI720737 UXE720736:UXE720737 VHA720736:VHA720737 VQW720736:VQW720737 WAS720736:WAS720737 WKO720736:WKO720737 WUK720736:WUK720737 HY786272:HY786273 RU786272:RU786273 ABQ786272:ABQ786273 ALM786272:ALM786273 AVI786272:AVI786273 BFE786272:BFE786273 BPA786272:BPA786273 BYW786272:BYW786273 CIS786272:CIS786273 CSO786272:CSO786273 DCK786272:DCK786273 DMG786272:DMG786273 DWC786272:DWC786273 EFY786272:EFY786273 EPU786272:EPU786273 EZQ786272:EZQ786273 FJM786272:FJM786273 FTI786272:FTI786273 GDE786272:GDE786273 GNA786272:GNA786273 GWW786272:GWW786273 HGS786272:HGS786273 HQO786272:HQO786273 IAK786272:IAK786273 IKG786272:IKG786273 IUC786272:IUC786273 JDY786272:JDY786273 JNU786272:JNU786273 JXQ786272:JXQ786273 KHM786272:KHM786273 KRI786272:KRI786273 LBE786272:LBE786273 LLA786272:LLA786273 LUW786272:LUW786273 MES786272:MES786273 MOO786272:MOO786273 MYK786272:MYK786273 NIG786272:NIG786273 NSC786272:NSC786273 OBY786272:OBY786273 OLU786272:OLU786273 OVQ786272:OVQ786273 PFM786272:PFM786273 PPI786272:PPI786273 PZE786272:PZE786273 QJA786272:QJA786273 QSW786272:QSW786273 RCS786272:RCS786273 RMO786272:RMO786273 RWK786272:RWK786273 SGG786272:SGG786273 SQC786272:SQC786273 SZY786272:SZY786273 TJU786272:TJU786273 TTQ786272:TTQ786273 UDM786272:UDM786273 UNI786272:UNI786273 UXE786272:UXE786273 VHA786272:VHA786273 VQW786272:VQW786273 WAS786272:WAS786273 WKO786272:WKO786273 WUK786272:WUK786273 HY851808:HY851809 RU851808:RU851809 ABQ851808:ABQ851809 ALM851808:ALM851809 AVI851808:AVI851809 BFE851808:BFE851809 BPA851808:BPA851809 BYW851808:BYW851809 CIS851808:CIS851809 CSO851808:CSO851809 DCK851808:DCK851809 DMG851808:DMG851809 DWC851808:DWC851809 EFY851808:EFY851809 EPU851808:EPU851809 EZQ851808:EZQ851809 FJM851808:FJM851809 FTI851808:FTI851809 GDE851808:GDE851809 GNA851808:GNA851809 GWW851808:GWW851809 HGS851808:HGS851809 HQO851808:HQO851809 IAK851808:IAK851809 IKG851808:IKG851809 IUC851808:IUC851809 JDY851808:JDY851809 JNU851808:JNU851809 JXQ851808:JXQ851809 KHM851808:KHM851809 KRI851808:KRI851809 LBE851808:LBE851809 LLA851808:LLA851809 LUW851808:LUW851809 MES851808:MES851809 MOO851808:MOO851809 MYK851808:MYK851809 NIG851808:NIG851809 NSC851808:NSC851809 OBY851808:OBY851809 OLU851808:OLU851809 OVQ851808:OVQ851809 PFM851808:PFM851809 PPI851808:PPI851809 PZE851808:PZE851809 QJA851808:QJA851809 QSW851808:QSW851809 RCS851808:RCS851809 RMO851808:RMO851809 RWK851808:RWK851809 SGG851808:SGG851809 SQC851808:SQC851809 SZY851808:SZY851809 TJU851808:TJU851809 TTQ851808:TTQ851809 UDM851808:UDM851809 UNI851808:UNI851809 UXE851808:UXE851809 VHA851808:VHA851809 VQW851808:VQW851809 WAS851808:WAS851809 WKO851808:WKO851809 WUK851808:WUK851809 HY917344:HY917345 RU917344:RU917345 ABQ917344:ABQ917345 ALM917344:ALM917345 AVI917344:AVI917345 BFE917344:BFE917345 BPA917344:BPA917345 BYW917344:BYW917345 CIS917344:CIS917345 CSO917344:CSO917345 DCK917344:DCK917345 DMG917344:DMG917345 DWC917344:DWC917345 EFY917344:EFY917345 EPU917344:EPU917345 EZQ917344:EZQ917345 FJM917344:FJM917345 FTI917344:FTI917345 GDE917344:GDE917345 GNA917344:GNA917345 GWW917344:GWW917345 HGS917344:HGS917345 HQO917344:HQO917345 IAK917344:IAK917345 IKG917344:IKG917345 IUC917344:IUC917345 JDY917344:JDY917345 JNU917344:JNU917345 JXQ917344:JXQ917345 KHM917344:KHM917345 KRI917344:KRI917345 LBE917344:LBE917345 LLA917344:LLA917345 LUW917344:LUW917345 MES917344:MES917345 MOO917344:MOO917345 MYK917344:MYK917345 NIG917344:NIG917345 NSC917344:NSC917345 OBY917344:OBY917345 OLU917344:OLU917345 OVQ917344:OVQ917345 PFM917344:PFM917345 PPI917344:PPI917345 PZE917344:PZE917345 QJA917344:QJA917345 QSW917344:QSW917345 RCS917344:RCS917345 RMO917344:RMO917345 RWK917344:RWK917345 SGG917344:SGG917345 SQC917344:SQC917345 SZY917344:SZY917345 TJU917344:TJU917345 TTQ917344:TTQ917345 UDM917344:UDM917345 UNI917344:UNI917345 UXE917344:UXE917345 VHA917344:VHA917345 VQW917344:VQW917345 WAS917344:WAS917345 WKO917344:WKO917345 WUK917344:WUK917345 HY982880:HY982881 RU982880:RU982881 ABQ982880:ABQ982881 ALM982880:ALM982881 AVI982880:AVI982881 BFE982880:BFE982881 BPA982880:BPA982881 BYW982880:BYW982881 CIS982880:CIS982881 CSO982880:CSO982881 DCK982880:DCK982881 DMG982880:DMG982881 DWC982880:DWC982881 EFY982880:EFY982881 EPU982880:EPU982881 EZQ982880:EZQ982881 FJM982880:FJM982881 FTI982880:FTI982881 GDE982880:GDE982881 GNA982880:GNA982881 GWW982880:GWW982881 HGS982880:HGS982881 HQO982880:HQO982881 IAK982880:IAK982881 IKG982880:IKG982881 IUC982880:IUC982881 JDY982880:JDY982881 JNU982880:JNU982881 JXQ982880:JXQ982881 KHM982880:KHM982881 KRI982880:KRI982881 LBE982880:LBE982881 LLA982880:LLA982881 LUW982880:LUW982881 MES982880:MES982881 MOO982880:MOO982881 MYK982880:MYK982881 NIG982880:NIG982881 NSC982880:NSC982881 OBY982880:OBY982881 OLU982880:OLU982881 OVQ982880:OVQ982881 PFM982880:PFM982881 PPI982880:PPI982881 PZE982880:PZE982881 QJA982880:QJA982881 QSW982880:QSW982881 RCS982880:RCS982881 RMO982880:RMO982881 RWK982880:RWK982881 SGG982880:SGG982881 SQC982880:SQC982881 SZY982880:SZY982881 TJU982880:TJU982881 TTQ982880:TTQ982881 UDM982880:UDM982881 UNI982880:UNI982881 UXE982880:UXE982881 VHA982880:VHA982881 VQW982880:VQW982881 WAS982880:WAS982881 WKO982880:WKO982881 WUK982880:WUK982881 HY917350 RU917350 ABQ917350 ALM917350 AVI917350 BFE917350 BPA917350 BYW917350 CIS917350 CSO917350 DCK917350 DMG917350 DWC917350 EFY917350 EPU917350 EZQ917350 FJM917350 FTI917350 GDE917350 GNA917350 GWW917350 HGS917350 HQO917350 IAK917350 IKG917350 IUC917350 JDY917350 JNU917350 JXQ917350 KHM917350 KRI917350 LBE917350 LLA917350 LUW917350 MES917350 MOO917350 MYK917350 NIG917350 NSC917350 OBY917350 OLU917350 OVQ917350 PFM917350 PPI917350 PZE917350 QJA917350 QSW917350 RCS917350 RMO917350 RWK917350 SGG917350 SQC917350 SZY917350 TJU917350 TTQ917350 UDM917350 UNI917350 UXE917350 VHA917350 VQW917350 WAS917350 WKO917350 WUK917350 HY65379 RU65379 ABQ65379 ALM65379 AVI65379 BFE65379 BPA65379 BYW65379 CIS65379 CSO65379 DCK65379 DMG65379 DWC65379 EFY65379 EPU65379 EZQ65379 FJM65379 FTI65379 GDE65379 GNA65379 GWW65379 HGS65379 HQO65379 IAK65379 IKG65379 IUC65379 JDY65379 JNU65379 JXQ65379 KHM65379 KRI65379 LBE65379 LLA65379 LUW65379 MES65379 MOO65379 MYK65379 NIG65379 NSC65379 OBY65379 OLU65379 OVQ65379 PFM65379 PPI65379 PZE65379 QJA65379 QSW65379 RCS65379 RMO65379 RWK65379 SGG65379 SQC65379 SZY65379 TJU65379 TTQ65379 UDM65379 UNI65379 UXE65379 VHA65379 VQW65379 WAS65379 WKO65379 WUK65379 HY130915 RU130915 ABQ130915 ALM130915 AVI130915 BFE130915 BPA130915 BYW130915 CIS130915 CSO130915 DCK130915 DMG130915 DWC130915 EFY130915 EPU130915 EZQ130915 FJM130915 FTI130915 GDE130915 GNA130915 GWW130915 HGS130915 HQO130915 IAK130915 IKG130915 IUC130915 JDY130915 JNU130915 JXQ130915 KHM130915 KRI130915 LBE130915 LLA130915 LUW130915 MES130915 MOO130915 MYK130915 NIG130915 NSC130915 OBY130915 OLU130915 OVQ130915 PFM130915 PPI130915 PZE130915 QJA130915 QSW130915 RCS130915 RMO130915 RWK130915 SGG130915 SQC130915 SZY130915 TJU130915 TTQ130915 UDM130915 UNI130915 UXE130915 VHA130915 VQW130915 WAS130915 WKO130915 WUK130915 HY196451 RU196451 ABQ196451 ALM196451 AVI196451 BFE196451 BPA196451 BYW196451 CIS196451 CSO196451 DCK196451 DMG196451 DWC196451 EFY196451 EPU196451 EZQ196451 FJM196451 FTI196451 GDE196451 GNA196451 GWW196451 HGS196451 HQO196451 IAK196451 IKG196451 IUC196451 JDY196451 JNU196451 JXQ196451 KHM196451 KRI196451 LBE196451 LLA196451 LUW196451 MES196451 MOO196451 MYK196451 NIG196451 NSC196451 OBY196451 OLU196451 OVQ196451 PFM196451 PPI196451 PZE196451 QJA196451 QSW196451 RCS196451 RMO196451 RWK196451 SGG196451 SQC196451 SZY196451 TJU196451 TTQ196451 UDM196451 UNI196451 UXE196451 VHA196451 VQW196451 WAS196451 WKO196451 WUK196451 HY261987 RU261987 ABQ261987 ALM261987 AVI261987 BFE261987 BPA261987 BYW261987 CIS261987 CSO261987 DCK261987 DMG261987 DWC261987 EFY261987 EPU261987 EZQ261987 FJM261987 FTI261987 GDE261987 GNA261987 GWW261987 HGS261987 HQO261987 IAK261987 IKG261987 IUC261987 JDY261987 JNU261987 JXQ261987 KHM261987 KRI261987 LBE261987 LLA261987 LUW261987 MES261987 MOO261987 MYK261987 NIG261987 NSC261987 OBY261987 OLU261987 OVQ261987 PFM261987 PPI261987 PZE261987 QJA261987 QSW261987 RCS261987 RMO261987 RWK261987 SGG261987 SQC261987 SZY261987 TJU261987 TTQ261987 UDM261987 UNI261987 UXE261987 VHA261987 VQW261987 WAS261987 WKO261987 WUK261987 HY327523 RU327523 ABQ327523 ALM327523 AVI327523 BFE327523 BPA327523 BYW327523 CIS327523 CSO327523 DCK327523 DMG327523 DWC327523 EFY327523 EPU327523 EZQ327523 FJM327523 FTI327523 GDE327523 GNA327523 GWW327523 HGS327523 HQO327523 IAK327523 IKG327523 IUC327523 JDY327523 JNU327523 JXQ327523 KHM327523 KRI327523 LBE327523 LLA327523 LUW327523 MES327523 MOO327523 MYK327523 NIG327523 NSC327523 OBY327523 OLU327523 OVQ327523 PFM327523 PPI327523 PZE327523 QJA327523 QSW327523 RCS327523 RMO327523 RWK327523 SGG327523 SQC327523 SZY327523 TJU327523 TTQ327523 UDM327523 UNI327523 UXE327523 VHA327523 VQW327523 WAS327523 WKO327523 WUK327523 HY393059 RU393059 ABQ393059 ALM393059 AVI393059 BFE393059 BPA393059 BYW393059 CIS393059 CSO393059 DCK393059 DMG393059 DWC393059 EFY393059 EPU393059 EZQ393059 FJM393059 FTI393059 GDE393059 GNA393059 GWW393059 HGS393059 HQO393059 IAK393059 IKG393059 IUC393059 JDY393059 JNU393059 JXQ393059 KHM393059 KRI393059 LBE393059 LLA393059 LUW393059 MES393059 MOO393059 MYK393059 NIG393059 NSC393059 OBY393059 OLU393059 OVQ393059 PFM393059 PPI393059 PZE393059 QJA393059 QSW393059 RCS393059 RMO393059 RWK393059 SGG393059 SQC393059 SZY393059 TJU393059 TTQ393059 UDM393059 UNI393059 UXE393059 VHA393059 VQW393059 WAS393059 WKO393059 WUK393059 HY458595 RU458595 ABQ458595 ALM458595 AVI458595 BFE458595 BPA458595 BYW458595 CIS458595 CSO458595 DCK458595 DMG458595 DWC458595 EFY458595 EPU458595 EZQ458595 FJM458595 FTI458595 GDE458595 GNA458595 GWW458595 HGS458595 HQO458595 IAK458595 IKG458595 IUC458595 JDY458595 JNU458595 JXQ458595 KHM458595 KRI458595 LBE458595 LLA458595 LUW458595 MES458595 MOO458595 MYK458595 NIG458595 NSC458595 OBY458595 OLU458595 OVQ458595 PFM458595 PPI458595 PZE458595 QJA458595 QSW458595 RCS458595 RMO458595 RWK458595 SGG458595 SQC458595 SZY458595 TJU458595 TTQ458595 UDM458595 UNI458595 UXE458595 VHA458595 VQW458595 WAS458595 WKO458595 WUK458595 HY524131 RU524131 ABQ524131 ALM524131 AVI524131 BFE524131 BPA524131 BYW524131 CIS524131 CSO524131 DCK524131 DMG524131 DWC524131 EFY524131 EPU524131 EZQ524131 FJM524131 FTI524131 GDE524131 GNA524131 GWW524131 HGS524131 HQO524131 IAK524131 IKG524131 IUC524131 JDY524131 JNU524131 JXQ524131 KHM524131 KRI524131 LBE524131 LLA524131 LUW524131 MES524131 MOO524131 MYK524131 NIG524131 NSC524131 OBY524131 OLU524131 OVQ524131 PFM524131 PPI524131 PZE524131 QJA524131 QSW524131 RCS524131 RMO524131 RWK524131 SGG524131 SQC524131 SZY524131 TJU524131 TTQ524131 UDM524131 UNI524131 UXE524131 VHA524131 VQW524131 WAS524131 WKO524131 WUK524131 HY589667 RU589667 ABQ589667 ALM589667 AVI589667 BFE589667 BPA589667 BYW589667 CIS589667 CSO589667 DCK589667 DMG589667 DWC589667 EFY589667 EPU589667 EZQ589667 FJM589667 FTI589667 GDE589667 GNA589667 GWW589667 HGS589667 HQO589667 IAK589667 IKG589667 IUC589667 JDY589667 JNU589667 JXQ589667 KHM589667 KRI589667 LBE589667 LLA589667 LUW589667 MES589667 MOO589667 MYK589667 NIG589667 NSC589667 OBY589667 OLU589667 OVQ589667 PFM589667 PPI589667 PZE589667 QJA589667 QSW589667 RCS589667 RMO589667 RWK589667 SGG589667 SQC589667 SZY589667 TJU589667 TTQ589667 UDM589667 UNI589667 UXE589667 VHA589667 VQW589667 WAS589667 WKO589667 WUK589667 HY655203 RU655203 ABQ655203 ALM655203 AVI655203 BFE655203 BPA655203 BYW655203 CIS655203 CSO655203 DCK655203 DMG655203 DWC655203 EFY655203 EPU655203 EZQ655203 FJM655203 FTI655203 GDE655203 GNA655203 GWW655203 HGS655203 HQO655203 IAK655203 IKG655203 IUC655203 JDY655203 JNU655203 JXQ655203 KHM655203 KRI655203 LBE655203 LLA655203 LUW655203 MES655203 MOO655203 MYK655203 NIG655203 NSC655203 OBY655203 OLU655203 OVQ655203 PFM655203 PPI655203 PZE655203 QJA655203 QSW655203 RCS655203 RMO655203 RWK655203 SGG655203 SQC655203 SZY655203 TJU655203 TTQ655203 UDM655203 UNI655203 UXE655203 VHA655203 VQW655203 WAS655203 WKO655203 WUK655203 HY720739 RU720739 ABQ720739 ALM720739 AVI720739 BFE720739 BPA720739 BYW720739 CIS720739 CSO720739 DCK720739 DMG720739 DWC720739 EFY720739 EPU720739 EZQ720739 FJM720739 FTI720739 GDE720739 GNA720739 GWW720739 HGS720739 HQO720739 IAK720739 IKG720739 IUC720739 JDY720739 JNU720739 JXQ720739 KHM720739 KRI720739 LBE720739 LLA720739 LUW720739 MES720739 MOO720739 MYK720739 NIG720739 NSC720739 OBY720739 OLU720739 OVQ720739 PFM720739 PPI720739 PZE720739 QJA720739 QSW720739 RCS720739 RMO720739 RWK720739 SGG720739 SQC720739 SZY720739 TJU720739 TTQ720739 UDM720739 UNI720739 UXE720739 VHA720739 VQW720739 WAS720739 WKO720739 WUK720739 HY786275 RU786275 ABQ786275 ALM786275 AVI786275 BFE786275 BPA786275 BYW786275 CIS786275 CSO786275 DCK786275 DMG786275 DWC786275 EFY786275 EPU786275 EZQ786275 FJM786275 FTI786275 GDE786275 GNA786275 GWW786275 HGS786275 HQO786275 IAK786275 IKG786275 IUC786275 JDY786275 JNU786275 JXQ786275 KHM786275 KRI786275 LBE786275 LLA786275 LUW786275 MES786275 MOO786275 MYK786275 NIG786275 NSC786275 OBY786275 OLU786275 OVQ786275 PFM786275 PPI786275 PZE786275 QJA786275 QSW786275 RCS786275 RMO786275 RWK786275 SGG786275 SQC786275 SZY786275 TJU786275 TTQ786275 UDM786275 UNI786275 UXE786275 VHA786275 VQW786275 WAS786275 WKO786275 WUK786275 HY851811 RU851811 ABQ851811 ALM851811 AVI851811 BFE851811 BPA851811 BYW851811 CIS851811 CSO851811 DCK851811 DMG851811 DWC851811 EFY851811 EPU851811 EZQ851811 FJM851811 FTI851811 GDE851811 GNA851811 GWW851811 HGS851811 HQO851811 IAK851811 IKG851811 IUC851811 JDY851811 JNU851811 JXQ851811 KHM851811 KRI851811 LBE851811 LLA851811 LUW851811 MES851811 MOO851811 MYK851811 NIG851811 NSC851811 OBY851811 OLU851811 OVQ851811 PFM851811 PPI851811 PZE851811 QJA851811 QSW851811 RCS851811 RMO851811 RWK851811 SGG851811 SQC851811 SZY851811 TJU851811 TTQ851811 UDM851811 UNI851811 UXE851811 VHA851811 VQW851811 WAS851811 WKO851811 WUK851811 HY917347 RU917347 ABQ917347 ALM917347 AVI917347 BFE917347 BPA917347 BYW917347 CIS917347 CSO917347 DCK917347 DMG917347 DWC917347 EFY917347 EPU917347 EZQ917347 FJM917347 FTI917347 GDE917347 GNA917347 GWW917347 HGS917347 HQO917347 IAK917347 IKG917347 IUC917347 JDY917347 JNU917347 JXQ917347 KHM917347 KRI917347 LBE917347 LLA917347 LUW917347 MES917347 MOO917347 MYK917347 NIG917347 NSC917347 OBY917347 OLU917347 OVQ917347 PFM917347 PPI917347 PZE917347 QJA917347 QSW917347 RCS917347 RMO917347 RWK917347 SGG917347 SQC917347 SZY917347 TJU917347 TTQ917347 UDM917347 UNI917347 UXE917347 VHA917347 VQW917347 WAS917347 WKO917347 WUK917347 HY982883 RU982883 ABQ982883 ALM982883 AVI982883 BFE982883 BPA982883 BYW982883 CIS982883 CSO982883 DCK982883 DMG982883 DWC982883 EFY982883 EPU982883 EZQ982883 FJM982883 FTI982883 GDE982883 GNA982883 GWW982883 HGS982883 HQO982883 IAK982883 IKG982883 IUC982883 JDY982883 JNU982883 JXQ982883 KHM982883 KRI982883 LBE982883 LLA982883 LUW982883 MES982883 MOO982883 MYK982883 NIG982883 NSC982883 OBY982883 OLU982883 OVQ982883 PFM982883 PPI982883 PZE982883 QJA982883 QSW982883 RCS982883 RMO982883 RWK982883 SGG982883 SQC982883 SZY982883 TJU982883 TTQ982883 UDM982883 UNI982883 UXE982883 VHA982883 VQW982883 WAS982883 WKO982883 WUK982883 HY982886 RU982886 ABQ982886 ALM982886 AVI982886 BFE982886 BPA982886 BYW982886 CIS982886 CSO982886 DCK982886 DMG982886 DWC982886 EFY982886 EPU982886 EZQ982886 FJM982886 FTI982886 GDE982886 GNA982886 GWW982886 HGS982886 HQO982886 IAK982886 IKG982886 IUC982886 JDY982886 JNU982886 JXQ982886 KHM982886 KRI982886 LBE982886 LLA982886 LUW982886 MES982886 MOO982886 MYK982886 NIG982886 NSC982886 OBY982886 OLU982886 OVQ982886 PFM982886 PPI982886 PZE982886 QJA982886 QSW982886 RCS982886 RMO982886 RWK982886 SGG982886 SQC982886 SZY982886 TJU982886 TTQ982886 UDM982886 UNI982886 UXE982886 VHA982886 VQW982886 WAS982886 WKO982886 WUK982886</xm:sqref>
        </x14:dataValidation>
        <x14:dataValidation allowBlank="1" showInputMessage="1" showErrorMessage="1" prompt="Montant budgété">
          <xm:sqref>HJ130897 RF130897 ABB130897 AKX130897 AUT130897 BEP130897 BOL130897 BYH130897 CID130897 CRZ130897 DBV130897 DLR130897 DVN130897 EFJ130897 EPF130897 EZB130897 FIX130897 FST130897 GCP130897 GML130897 GWH130897 HGD130897 HPZ130897 HZV130897 IJR130897 ITN130897 JDJ130897 JNF130897 JXB130897 KGX130897 KQT130897 LAP130897 LKL130897 LUH130897 MED130897 MNZ130897 MXV130897 NHR130897 NRN130897 OBJ130897 OLF130897 OVB130897 PEX130897 POT130897 PYP130897 QIL130897 QSH130897 RCD130897 RLZ130897 RVV130897 SFR130897 SPN130897 SZJ130897 TJF130897 TTB130897 UCX130897 UMT130897 UWP130897 VGL130897 VQH130897 WAD130897 WJZ130897 WTV130897 HJ65356 RF65356 ABB65356 AKX65356 AUT65356 BEP65356 BOL65356 BYH65356 CID65356 CRZ65356 DBV65356 DLR65356 DVN65356 EFJ65356 EPF65356 EZB65356 FIX65356 FST65356 GCP65356 GML65356 GWH65356 HGD65356 HPZ65356 HZV65356 IJR65356 ITN65356 JDJ65356 JNF65356 JXB65356 KGX65356 KQT65356 LAP65356 LKL65356 LUH65356 MED65356 MNZ65356 MXV65356 NHR65356 NRN65356 OBJ65356 OLF65356 OVB65356 PEX65356 POT65356 PYP65356 QIL65356 QSH65356 RCD65356 RLZ65356 RVV65356 SFR65356 SPN65356 SZJ65356 TJF65356 TTB65356 UCX65356 UMT65356 UWP65356 VGL65356 VQH65356 WAD65356 WJZ65356 WTV65356 HJ130892 RF130892 ABB130892 AKX130892 AUT130892 BEP130892 BOL130892 BYH130892 CID130892 CRZ130892 DBV130892 DLR130892 DVN130892 EFJ130892 EPF130892 EZB130892 FIX130892 FST130892 GCP130892 GML130892 GWH130892 HGD130892 HPZ130892 HZV130892 IJR130892 ITN130892 JDJ130892 JNF130892 JXB130892 KGX130892 KQT130892 LAP130892 LKL130892 LUH130892 MED130892 MNZ130892 MXV130892 NHR130892 NRN130892 OBJ130892 OLF130892 OVB130892 PEX130892 POT130892 PYP130892 QIL130892 QSH130892 RCD130892 RLZ130892 RVV130892 SFR130892 SPN130892 SZJ130892 TJF130892 TTB130892 UCX130892 UMT130892 UWP130892 VGL130892 VQH130892 WAD130892 WJZ130892 WTV130892 HJ196428 RF196428 ABB196428 AKX196428 AUT196428 BEP196428 BOL196428 BYH196428 CID196428 CRZ196428 DBV196428 DLR196428 DVN196428 EFJ196428 EPF196428 EZB196428 FIX196428 FST196428 GCP196428 GML196428 GWH196428 HGD196428 HPZ196428 HZV196428 IJR196428 ITN196428 JDJ196428 JNF196428 JXB196428 KGX196428 KQT196428 LAP196428 LKL196428 LUH196428 MED196428 MNZ196428 MXV196428 NHR196428 NRN196428 OBJ196428 OLF196428 OVB196428 PEX196428 POT196428 PYP196428 QIL196428 QSH196428 RCD196428 RLZ196428 RVV196428 SFR196428 SPN196428 SZJ196428 TJF196428 TTB196428 UCX196428 UMT196428 UWP196428 VGL196428 VQH196428 WAD196428 WJZ196428 WTV196428 HJ261964 RF261964 ABB261964 AKX261964 AUT261964 BEP261964 BOL261964 BYH261964 CID261964 CRZ261964 DBV261964 DLR261964 DVN261964 EFJ261964 EPF261964 EZB261964 FIX261964 FST261964 GCP261964 GML261964 GWH261964 HGD261964 HPZ261964 HZV261964 IJR261964 ITN261964 JDJ261964 JNF261964 JXB261964 KGX261964 KQT261964 LAP261964 LKL261964 LUH261964 MED261964 MNZ261964 MXV261964 NHR261964 NRN261964 OBJ261964 OLF261964 OVB261964 PEX261964 POT261964 PYP261964 QIL261964 QSH261964 RCD261964 RLZ261964 RVV261964 SFR261964 SPN261964 SZJ261964 TJF261964 TTB261964 UCX261964 UMT261964 UWP261964 VGL261964 VQH261964 WAD261964 WJZ261964 WTV261964 HJ327500 RF327500 ABB327500 AKX327500 AUT327500 BEP327500 BOL327500 BYH327500 CID327500 CRZ327500 DBV327500 DLR327500 DVN327500 EFJ327500 EPF327500 EZB327500 FIX327500 FST327500 GCP327500 GML327500 GWH327500 HGD327500 HPZ327500 HZV327500 IJR327500 ITN327500 JDJ327500 JNF327500 JXB327500 KGX327500 KQT327500 LAP327500 LKL327500 LUH327500 MED327500 MNZ327500 MXV327500 NHR327500 NRN327500 OBJ327500 OLF327500 OVB327500 PEX327500 POT327500 PYP327500 QIL327500 QSH327500 RCD327500 RLZ327500 RVV327500 SFR327500 SPN327500 SZJ327500 TJF327500 TTB327500 UCX327500 UMT327500 UWP327500 VGL327500 VQH327500 WAD327500 WJZ327500 WTV327500 HJ393036 RF393036 ABB393036 AKX393036 AUT393036 BEP393036 BOL393036 BYH393036 CID393036 CRZ393036 DBV393036 DLR393036 DVN393036 EFJ393036 EPF393036 EZB393036 FIX393036 FST393036 GCP393036 GML393036 GWH393036 HGD393036 HPZ393036 HZV393036 IJR393036 ITN393036 JDJ393036 JNF393036 JXB393036 KGX393036 KQT393036 LAP393036 LKL393036 LUH393036 MED393036 MNZ393036 MXV393036 NHR393036 NRN393036 OBJ393036 OLF393036 OVB393036 PEX393036 POT393036 PYP393036 QIL393036 QSH393036 RCD393036 RLZ393036 RVV393036 SFR393036 SPN393036 SZJ393036 TJF393036 TTB393036 UCX393036 UMT393036 UWP393036 VGL393036 VQH393036 WAD393036 WJZ393036 WTV393036 HJ458572 RF458572 ABB458572 AKX458572 AUT458572 BEP458572 BOL458572 BYH458572 CID458572 CRZ458572 DBV458572 DLR458572 DVN458572 EFJ458572 EPF458572 EZB458572 FIX458572 FST458572 GCP458572 GML458572 GWH458572 HGD458572 HPZ458572 HZV458572 IJR458572 ITN458572 JDJ458572 JNF458572 JXB458572 KGX458572 KQT458572 LAP458572 LKL458572 LUH458572 MED458572 MNZ458572 MXV458572 NHR458572 NRN458572 OBJ458572 OLF458572 OVB458572 PEX458572 POT458572 PYP458572 QIL458572 QSH458572 RCD458572 RLZ458572 RVV458572 SFR458572 SPN458572 SZJ458572 TJF458572 TTB458572 UCX458572 UMT458572 UWP458572 VGL458572 VQH458572 WAD458572 WJZ458572 WTV458572 HJ524108 RF524108 ABB524108 AKX524108 AUT524108 BEP524108 BOL524108 BYH524108 CID524108 CRZ524108 DBV524108 DLR524108 DVN524108 EFJ524108 EPF524108 EZB524108 FIX524108 FST524108 GCP524108 GML524108 GWH524108 HGD524108 HPZ524108 HZV524108 IJR524108 ITN524108 JDJ524108 JNF524108 JXB524108 KGX524108 KQT524108 LAP524108 LKL524108 LUH524108 MED524108 MNZ524108 MXV524108 NHR524108 NRN524108 OBJ524108 OLF524108 OVB524108 PEX524108 POT524108 PYP524108 QIL524108 QSH524108 RCD524108 RLZ524108 RVV524108 SFR524108 SPN524108 SZJ524108 TJF524108 TTB524108 UCX524108 UMT524108 UWP524108 VGL524108 VQH524108 WAD524108 WJZ524108 WTV524108 HJ589644 RF589644 ABB589644 AKX589644 AUT589644 BEP589644 BOL589644 BYH589644 CID589644 CRZ589644 DBV589644 DLR589644 DVN589644 EFJ589644 EPF589644 EZB589644 FIX589644 FST589644 GCP589644 GML589644 GWH589644 HGD589644 HPZ589644 HZV589644 IJR589644 ITN589644 JDJ589644 JNF589644 JXB589644 KGX589644 KQT589644 LAP589644 LKL589644 LUH589644 MED589644 MNZ589644 MXV589644 NHR589644 NRN589644 OBJ589644 OLF589644 OVB589644 PEX589644 POT589644 PYP589644 QIL589644 QSH589644 RCD589644 RLZ589644 RVV589644 SFR589644 SPN589644 SZJ589644 TJF589644 TTB589644 UCX589644 UMT589644 UWP589644 VGL589644 VQH589644 WAD589644 WJZ589644 WTV589644 HJ655180 RF655180 ABB655180 AKX655180 AUT655180 BEP655180 BOL655180 BYH655180 CID655180 CRZ655180 DBV655180 DLR655180 DVN655180 EFJ655180 EPF655180 EZB655180 FIX655180 FST655180 GCP655180 GML655180 GWH655180 HGD655180 HPZ655180 HZV655180 IJR655180 ITN655180 JDJ655180 JNF655180 JXB655180 KGX655180 KQT655180 LAP655180 LKL655180 LUH655180 MED655180 MNZ655180 MXV655180 NHR655180 NRN655180 OBJ655180 OLF655180 OVB655180 PEX655180 POT655180 PYP655180 QIL655180 QSH655180 RCD655180 RLZ655180 RVV655180 SFR655180 SPN655180 SZJ655180 TJF655180 TTB655180 UCX655180 UMT655180 UWP655180 VGL655180 VQH655180 WAD655180 WJZ655180 WTV655180 HJ720716 RF720716 ABB720716 AKX720716 AUT720716 BEP720716 BOL720716 BYH720716 CID720716 CRZ720716 DBV720716 DLR720716 DVN720716 EFJ720716 EPF720716 EZB720716 FIX720716 FST720716 GCP720716 GML720716 GWH720716 HGD720716 HPZ720716 HZV720716 IJR720716 ITN720716 JDJ720716 JNF720716 JXB720716 KGX720716 KQT720716 LAP720716 LKL720716 LUH720716 MED720716 MNZ720716 MXV720716 NHR720716 NRN720716 OBJ720716 OLF720716 OVB720716 PEX720716 POT720716 PYP720716 QIL720716 QSH720716 RCD720716 RLZ720716 RVV720716 SFR720716 SPN720716 SZJ720716 TJF720716 TTB720716 UCX720716 UMT720716 UWP720716 VGL720716 VQH720716 WAD720716 WJZ720716 WTV720716 HJ786252 RF786252 ABB786252 AKX786252 AUT786252 BEP786252 BOL786252 BYH786252 CID786252 CRZ786252 DBV786252 DLR786252 DVN786252 EFJ786252 EPF786252 EZB786252 FIX786252 FST786252 GCP786252 GML786252 GWH786252 HGD786252 HPZ786252 HZV786252 IJR786252 ITN786252 JDJ786252 JNF786252 JXB786252 KGX786252 KQT786252 LAP786252 LKL786252 LUH786252 MED786252 MNZ786252 MXV786252 NHR786252 NRN786252 OBJ786252 OLF786252 OVB786252 PEX786252 POT786252 PYP786252 QIL786252 QSH786252 RCD786252 RLZ786252 RVV786252 SFR786252 SPN786252 SZJ786252 TJF786252 TTB786252 UCX786252 UMT786252 UWP786252 VGL786252 VQH786252 WAD786252 WJZ786252 WTV786252 HJ851788 RF851788 ABB851788 AKX851788 AUT851788 BEP851788 BOL851788 BYH851788 CID851788 CRZ851788 DBV851788 DLR851788 DVN851788 EFJ851788 EPF851788 EZB851788 FIX851788 FST851788 GCP851788 GML851788 GWH851788 HGD851788 HPZ851788 HZV851788 IJR851788 ITN851788 JDJ851788 JNF851788 JXB851788 KGX851788 KQT851788 LAP851788 LKL851788 LUH851788 MED851788 MNZ851788 MXV851788 NHR851788 NRN851788 OBJ851788 OLF851788 OVB851788 PEX851788 POT851788 PYP851788 QIL851788 QSH851788 RCD851788 RLZ851788 RVV851788 SFR851788 SPN851788 SZJ851788 TJF851788 TTB851788 UCX851788 UMT851788 UWP851788 VGL851788 VQH851788 WAD851788 WJZ851788 WTV851788 HJ917324 RF917324 ABB917324 AKX917324 AUT917324 BEP917324 BOL917324 BYH917324 CID917324 CRZ917324 DBV917324 DLR917324 DVN917324 EFJ917324 EPF917324 EZB917324 FIX917324 FST917324 GCP917324 GML917324 GWH917324 HGD917324 HPZ917324 HZV917324 IJR917324 ITN917324 JDJ917324 JNF917324 JXB917324 KGX917324 KQT917324 LAP917324 LKL917324 LUH917324 MED917324 MNZ917324 MXV917324 NHR917324 NRN917324 OBJ917324 OLF917324 OVB917324 PEX917324 POT917324 PYP917324 QIL917324 QSH917324 RCD917324 RLZ917324 RVV917324 SFR917324 SPN917324 SZJ917324 TJF917324 TTB917324 UCX917324 UMT917324 UWP917324 VGL917324 VQH917324 WAD917324 WJZ917324 WTV917324 HJ982860 RF982860 ABB982860 AKX982860 AUT982860 BEP982860 BOL982860 BYH982860 CID982860 CRZ982860 DBV982860 DLR982860 DVN982860 EFJ982860 EPF982860 EZB982860 FIX982860 FST982860 GCP982860 GML982860 GWH982860 HGD982860 HPZ982860 HZV982860 IJR982860 ITN982860 JDJ982860 JNF982860 JXB982860 KGX982860 KQT982860 LAP982860 LKL982860 LUH982860 MED982860 MNZ982860 MXV982860 NHR982860 NRN982860 OBJ982860 OLF982860 OVB982860 PEX982860 POT982860 PYP982860 QIL982860 QSH982860 RCD982860 RLZ982860 RVV982860 SFR982860 SPN982860 SZJ982860 TJF982860 TTB982860 UCX982860 UMT982860 UWP982860 VGL982860 VQH982860 WAD982860 WJZ982860 WTV982860 HJ196433 RF196433 ABB196433 AKX196433 AUT196433 BEP196433 BOL196433 BYH196433 CID196433 CRZ196433 DBV196433 DLR196433 DVN196433 EFJ196433 EPF196433 EZB196433 FIX196433 FST196433 GCP196433 GML196433 GWH196433 HGD196433 HPZ196433 HZV196433 IJR196433 ITN196433 JDJ196433 JNF196433 JXB196433 KGX196433 KQT196433 LAP196433 LKL196433 LUH196433 MED196433 MNZ196433 MXV196433 NHR196433 NRN196433 OBJ196433 OLF196433 OVB196433 PEX196433 POT196433 PYP196433 QIL196433 QSH196433 RCD196433 RLZ196433 RVV196433 SFR196433 SPN196433 SZJ196433 TJF196433 TTB196433 UCX196433 UMT196433 UWP196433 VGL196433 VQH196433 WAD196433 WJZ196433 WTV196433 HJ65335 RF65335 ABB65335 AKX65335 AUT65335 BEP65335 BOL65335 BYH65335 CID65335 CRZ65335 DBV65335 DLR65335 DVN65335 EFJ65335 EPF65335 EZB65335 FIX65335 FST65335 GCP65335 GML65335 GWH65335 HGD65335 HPZ65335 HZV65335 IJR65335 ITN65335 JDJ65335 JNF65335 JXB65335 KGX65335 KQT65335 LAP65335 LKL65335 LUH65335 MED65335 MNZ65335 MXV65335 NHR65335 NRN65335 OBJ65335 OLF65335 OVB65335 PEX65335 POT65335 PYP65335 QIL65335 QSH65335 RCD65335 RLZ65335 RVV65335 SFR65335 SPN65335 SZJ65335 TJF65335 TTB65335 UCX65335 UMT65335 UWP65335 VGL65335 VQH65335 WAD65335 WJZ65335 WTV65335 HJ130871 RF130871 ABB130871 AKX130871 AUT130871 BEP130871 BOL130871 BYH130871 CID130871 CRZ130871 DBV130871 DLR130871 DVN130871 EFJ130871 EPF130871 EZB130871 FIX130871 FST130871 GCP130871 GML130871 GWH130871 HGD130871 HPZ130871 HZV130871 IJR130871 ITN130871 JDJ130871 JNF130871 JXB130871 KGX130871 KQT130871 LAP130871 LKL130871 LUH130871 MED130871 MNZ130871 MXV130871 NHR130871 NRN130871 OBJ130871 OLF130871 OVB130871 PEX130871 POT130871 PYP130871 QIL130871 QSH130871 RCD130871 RLZ130871 RVV130871 SFR130871 SPN130871 SZJ130871 TJF130871 TTB130871 UCX130871 UMT130871 UWP130871 VGL130871 VQH130871 WAD130871 WJZ130871 WTV130871 HJ196407 RF196407 ABB196407 AKX196407 AUT196407 BEP196407 BOL196407 BYH196407 CID196407 CRZ196407 DBV196407 DLR196407 DVN196407 EFJ196407 EPF196407 EZB196407 FIX196407 FST196407 GCP196407 GML196407 GWH196407 HGD196407 HPZ196407 HZV196407 IJR196407 ITN196407 JDJ196407 JNF196407 JXB196407 KGX196407 KQT196407 LAP196407 LKL196407 LUH196407 MED196407 MNZ196407 MXV196407 NHR196407 NRN196407 OBJ196407 OLF196407 OVB196407 PEX196407 POT196407 PYP196407 QIL196407 QSH196407 RCD196407 RLZ196407 RVV196407 SFR196407 SPN196407 SZJ196407 TJF196407 TTB196407 UCX196407 UMT196407 UWP196407 VGL196407 VQH196407 WAD196407 WJZ196407 WTV196407 HJ261943 RF261943 ABB261943 AKX261943 AUT261943 BEP261943 BOL261943 BYH261943 CID261943 CRZ261943 DBV261943 DLR261943 DVN261943 EFJ261943 EPF261943 EZB261943 FIX261943 FST261943 GCP261943 GML261943 GWH261943 HGD261943 HPZ261943 HZV261943 IJR261943 ITN261943 JDJ261943 JNF261943 JXB261943 KGX261943 KQT261943 LAP261943 LKL261943 LUH261943 MED261943 MNZ261943 MXV261943 NHR261943 NRN261943 OBJ261943 OLF261943 OVB261943 PEX261943 POT261943 PYP261943 QIL261943 QSH261943 RCD261943 RLZ261943 RVV261943 SFR261943 SPN261943 SZJ261943 TJF261943 TTB261943 UCX261943 UMT261943 UWP261943 VGL261943 VQH261943 WAD261943 WJZ261943 WTV261943 HJ327479 RF327479 ABB327479 AKX327479 AUT327479 BEP327479 BOL327479 BYH327479 CID327479 CRZ327479 DBV327479 DLR327479 DVN327479 EFJ327479 EPF327479 EZB327479 FIX327479 FST327479 GCP327479 GML327479 GWH327479 HGD327479 HPZ327479 HZV327479 IJR327479 ITN327479 JDJ327479 JNF327479 JXB327479 KGX327479 KQT327479 LAP327479 LKL327479 LUH327479 MED327479 MNZ327479 MXV327479 NHR327479 NRN327479 OBJ327479 OLF327479 OVB327479 PEX327479 POT327479 PYP327479 QIL327479 QSH327479 RCD327479 RLZ327479 RVV327479 SFR327479 SPN327479 SZJ327479 TJF327479 TTB327479 UCX327479 UMT327479 UWP327479 VGL327479 VQH327479 WAD327479 WJZ327479 WTV327479 HJ393015 RF393015 ABB393015 AKX393015 AUT393015 BEP393015 BOL393015 BYH393015 CID393015 CRZ393015 DBV393015 DLR393015 DVN393015 EFJ393015 EPF393015 EZB393015 FIX393015 FST393015 GCP393015 GML393015 GWH393015 HGD393015 HPZ393015 HZV393015 IJR393015 ITN393015 JDJ393015 JNF393015 JXB393015 KGX393015 KQT393015 LAP393015 LKL393015 LUH393015 MED393015 MNZ393015 MXV393015 NHR393015 NRN393015 OBJ393015 OLF393015 OVB393015 PEX393015 POT393015 PYP393015 QIL393015 QSH393015 RCD393015 RLZ393015 RVV393015 SFR393015 SPN393015 SZJ393015 TJF393015 TTB393015 UCX393015 UMT393015 UWP393015 VGL393015 VQH393015 WAD393015 WJZ393015 WTV393015 HJ458551 RF458551 ABB458551 AKX458551 AUT458551 BEP458551 BOL458551 BYH458551 CID458551 CRZ458551 DBV458551 DLR458551 DVN458551 EFJ458551 EPF458551 EZB458551 FIX458551 FST458551 GCP458551 GML458551 GWH458551 HGD458551 HPZ458551 HZV458551 IJR458551 ITN458551 JDJ458551 JNF458551 JXB458551 KGX458551 KQT458551 LAP458551 LKL458551 LUH458551 MED458551 MNZ458551 MXV458551 NHR458551 NRN458551 OBJ458551 OLF458551 OVB458551 PEX458551 POT458551 PYP458551 QIL458551 QSH458551 RCD458551 RLZ458551 RVV458551 SFR458551 SPN458551 SZJ458551 TJF458551 TTB458551 UCX458551 UMT458551 UWP458551 VGL458551 VQH458551 WAD458551 WJZ458551 WTV458551 HJ524087 RF524087 ABB524087 AKX524087 AUT524087 BEP524087 BOL524087 BYH524087 CID524087 CRZ524087 DBV524087 DLR524087 DVN524087 EFJ524087 EPF524087 EZB524087 FIX524087 FST524087 GCP524087 GML524087 GWH524087 HGD524087 HPZ524087 HZV524087 IJR524087 ITN524087 JDJ524087 JNF524087 JXB524087 KGX524087 KQT524087 LAP524087 LKL524087 LUH524087 MED524087 MNZ524087 MXV524087 NHR524087 NRN524087 OBJ524087 OLF524087 OVB524087 PEX524087 POT524087 PYP524087 QIL524087 QSH524087 RCD524087 RLZ524087 RVV524087 SFR524087 SPN524087 SZJ524087 TJF524087 TTB524087 UCX524087 UMT524087 UWP524087 VGL524087 VQH524087 WAD524087 WJZ524087 WTV524087 HJ589623 RF589623 ABB589623 AKX589623 AUT589623 BEP589623 BOL589623 BYH589623 CID589623 CRZ589623 DBV589623 DLR589623 DVN589623 EFJ589623 EPF589623 EZB589623 FIX589623 FST589623 GCP589623 GML589623 GWH589623 HGD589623 HPZ589623 HZV589623 IJR589623 ITN589623 JDJ589623 JNF589623 JXB589623 KGX589623 KQT589623 LAP589623 LKL589623 LUH589623 MED589623 MNZ589623 MXV589623 NHR589623 NRN589623 OBJ589623 OLF589623 OVB589623 PEX589623 POT589623 PYP589623 QIL589623 QSH589623 RCD589623 RLZ589623 RVV589623 SFR589623 SPN589623 SZJ589623 TJF589623 TTB589623 UCX589623 UMT589623 UWP589623 VGL589623 VQH589623 WAD589623 WJZ589623 WTV589623 HJ655159 RF655159 ABB655159 AKX655159 AUT655159 BEP655159 BOL655159 BYH655159 CID655159 CRZ655159 DBV655159 DLR655159 DVN655159 EFJ655159 EPF655159 EZB655159 FIX655159 FST655159 GCP655159 GML655159 GWH655159 HGD655159 HPZ655159 HZV655159 IJR655159 ITN655159 JDJ655159 JNF655159 JXB655159 KGX655159 KQT655159 LAP655159 LKL655159 LUH655159 MED655159 MNZ655159 MXV655159 NHR655159 NRN655159 OBJ655159 OLF655159 OVB655159 PEX655159 POT655159 PYP655159 QIL655159 QSH655159 RCD655159 RLZ655159 RVV655159 SFR655159 SPN655159 SZJ655159 TJF655159 TTB655159 UCX655159 UMT655159 UWP655159 VGL655159 VQH655159 WAD655159 WJZ655159 WTV655159 HJ720695 RF720695 ABB720695 AKX720695 AUT720695 BEP720695 BOL720695 BYH720695 CID720695 CRZ720695 DBV720695 DLR720695 DVN720695 EFJ720695 EPF720695 EZB720695 FIX720695 FST720695 GCP720695 GML720695 GWH720695 HGD720695 HPZ720695 HZV720695 IJR720695 ITN720695 JDJ720695 JNF720695 JXB720695 KGX720695 KQT720695 LAP720695 LKL720695 LUH720695 MED720695 MNZ720695 MXV720695 NHR720695 NRN720695 OBJ720695 OLF720695 OVB720695 PEX720695 POT720695 PYP720695 QIL720695 QSH720695 RCD720695 RLZ720695 RVV720695 SFR720695 SPN720695 SZJ720695 TJF720695 TTB720695 UCX720695 UMT720695 UWP720695 VGL720695 VQH720695 WAD720695 WJZ720695 WTV720695 HJ786231 RF786231 ABB786231 AKX786231 AUT786231 BEP786231 BOL786231 BYH786231 CID786231 CRZ786231 DBV786231 DLR786231 DVN786231 EFJ786231 EPF786231 EZB786231 FIX786231 FST786231 GCP786231 GML786231 GWH786231 HGD786231 HPZ786231 HZV786231 IJR786231 ITN786231 JDJ786231 JNF786231 JXB786231 KGX786231 KQT786231 LAP786231 LKL786231 LUH786231 MED786231 MNZ786231 MXV786231 NHR786231 NRN786231 OBJ786231 OLF786231 OVB786231 PEX786231 POT786231 PYP786231 QIL786231 QSH786231 RCD786231 RLZ786231 RVV786231 SFR786231 SPN786231 SZJ786231 TJF786231 TTB786231 UCX786231 UMT786231 UWP786231 VGL786231 VQH786231 WAD786231 WJZ786231 WTV786231 HJ851767 RF851767 ABB851767 AKX851767 AUT851767 BEP851767 BOL851767 BYH851767 CID851767 CRZ851767 DBV851767 DLR851767 DVN851767 EFJ851767 EPF851767 EZB851767 FIX851767 FST851767 GCP851767 GML851767 GWH851767 HGD851767 HPZ851767 HZV851767 IJR851767 ITN851767 JDJ851767 JNF851767 JXB851767 KGX851767 KQT851767 LAP851767 LKL851767 LUH851767 MED851767 MNZ851767 MXV851767 NHR851767 NRN851767 OBJ851767 OLF851767 OVB851767 PEX851767 POT851767 PYP851767 QIL851767 QSH851767 RCD851767 RLZ851767 RVV851767 SFR851767 SPN851767 SZJ851767 TJF851767 TTB851767 UCX851767 UMT851767 UWP851767 VGL851767 VQH851767 WAD851767 WJZ851767 WTV851767 HJ917303 RF917303 ABB917303 AKX917303 AUT917303 BEP917303 BOL917303 BYH917303 CID917303 CRZ917303 DBV917303 DLR917303 DVN917303 EFJ917303 EPF917303 EZB917303 FIX917303 FST917303 GCP917303 GML917303 GWH917303 HGD917303 HPZ917303 HZV917303 IJR917303 ITN917303 JDJ917303 JNF917303 JXB917303 KGX917303 KQT917303 LAP917303 LKL917303 LUH917303 MED917303 MNZ917303 MXV917303 NHR917303 NRN917303 OBJ917303 OLF917303 OVB917303 PEX917303 POT917303 PYP917303 QIL917303 QSH917303 RCD917303 RLZ917303 RVV917303 SFR917303 SPN917303 SZJ917303 TJF917303 TTB917303 UCX917303 UMT917303 UWP917303 VGL917303 VQH917303 WAD917303 WJZ917303 WTV917303 HJ982839 RF982839 ABB982839 AKX982839 AUT982839 BEP982839 BOL982839 BYH982839 CID982839 CRZ982839 DBV982839 DLR982839 DVN982839 EFJ982839 EPF982839 EZB982839 FIX982839 FST982839 GCP982839 GML982839 GWH982839 HGD982839 HPZ982839 HZV982839 IJR982839 ITN982839 JDJ982839 JNF982839 JXB982839 KGX982839 KQT982839 LAP982839 LKL982839 LUH982839 MED982839 MNZ982839 MXV982839 NHR982839 NRN982839 OBJ982839 OLF982839 OVB982839 PEX982839 POT982839 PYP982839 QIL982839 QSH982839 RCD982839 RLZ982839 RVV982839 SFR982839 SPN982839 SZJ982839 TJF982839 TTB982839 UCX982839 UMT982839 UWP982839 VGL982839 VQH982839 WAD982839 WJZ982839 WTV982839 HJ65338 RF65338 ABB65338 AKX65338 AUT65338 BEP65338 BOL65338 BYH65338 CID65338 CRZ65338 DBV65338 DLR65338 DVN65338 EFJ65338 EPF65338 EZB65338 FIX65338 FST65338 GCP65338 GML65338 GWH65338 HGD65338 HPZ65338 HZV65338 IJR65338 ITN65338 JDJ65338 JNF65338 JXB65338 KGX65338 KQT65338 LAP65338 LKL65338 LUH65338 MED65338 MNZ65338 MXV65338 NHR65338 NRN65338 OBJ65338 OLF65338 OVB65338 PEX65338 POT65338 PYP65338 QIL65338 QSH65338 RCD65338 RLZ65338 RVV65338 SFR65338 SPN65338 SZJ65338 TJF65338 TTB65338 UCX65338 UMT65338 UWP65338 VGL65338 VQH65338 WAD65338 WJZ65338 WTV65338 HJ130874 RF130874 ABB130874 AKX130874 AUT130874 BEP130874 BOL130874 BYH130874 CID130874 CRZ130874 DBV130874 DLR130874 DVN130874 EFJ130874 EPF130874 EZB130874 FIX130874 FST130874 GCP130874 GML130874 GWH130874 HGD130874 HPZ130874 HZV130874 IJR130874 ITN130874 JDJ130874 JNF130874 JXB130874 KGX130874 KQT130874 LAP130874 LKL130874 LUH130874 MED130874 MNZ130874 MXV130874 NHR130874 NRN130874 OBJ130874 OLF130874 OVB130874 PEX130874 POT130874 PYP130874 QIL130874 QSH130874 RCD130874 RLZ130874 RVV130874 SFR130874 SPN130874 SZJ130874 TJF130874 TTB130874 UCX130874 UMT130874 UWP130874 VGL130874 VQH130874 WAD130874 WJZ130874 WTV130874 HJ196410 RF196410 ABB196410 AKX196410 AUT196410 BEP196410 BOL196410 BYH196410 CID196410 CRZ196410 DBV196410 DLR196410 DVN196410 EFJ196410 EPF196410 EZB196410 FIX196410 FST196410 GCP196410 GML196410 GWH196410 HGD196410 HPZ196410 HZV196410 IJR196410 ITN196410 JDJ196410 JNF196410 JXB196410 KGX196410 KQT196410 LAP196410 LKL196410 LUH196410 MED196410 MNZ196410 MXV196410 NHR196410 NRN196410 OBJ196410 OLF196410 OVB196410 PEX196410 POT196410 PYP196410 QIL196410 QSH196410 RCD196410 RLZ196410 RVV196410 SFR196410 SPN196410 SZJ196410 TJF196410 TTB196410 UCX196410 UMT196410 UWP196410 VGL196410 VQH196410 WAD196410 WJZ196410 WTV196410 HJ261946 RF261946 ABB261946 AKX261946 AUT261946 BEP261946 BOL261946 BYH261946 CID261946 CRZ261946 DBV261946 DLR261946 DVN261946 EFJ261946 EPF261946 EZB261946 FIX261946 FST261946 GCP261946 GML261946 GWH261946 HGD261946 HPZ261946 HZV261946 IJR261946 ITN261946 JDJ261946 JNF261946 JXB261946 KGX261946 KQT261946 LAP261946 LKL261946 LUH261946 MED261946 MNZ261946 MXV261946 NHR261946 NRN261946 OBJ261946 OLF261946 OVB261946 PEX261946 POT261946 PYP261946 QIL261946 QSH261946 RCD261946 RLZ261946 RVV261946 SFR261946 SPN261946 SZJ261946 TJF261946 TTB261946 UCX261946 UMT261946 UWP261946 VGL261946 VQH261946 WAD261946 WJZ261946 WTV261946 HJ327482 RF327482 ABB327482 AKX327482 AUT327482 BEP327482 BOL327482 BYH327482 CID327482 CRZ327482 DBV327482 DLR327482 DVN327482 EFJ327482 EPF327482 EZB327482 FIX327482 FST327482 GCP327482 GML327482 GWH327482 HGD327482 HPZ327482 HZV327482 IJR327482 ITN327482 JDJ327482 JNF327482 JXB327482 KGX327482 KQT327482 LAP327482 LKL327482 LUH327482 MED327482 MNZ327482 MXV327482 NHR327482 NRN327482 OBJ327482 OLF327482 OVB327482 PEX327482 POT327482 PYP327482 QIL327482 QSH327482 RCD327482 RLZ327482 RVV327482 SFR327482 SPN327482 SZJ327482 TJF327482 TTB327482 UCX327482 UMT327482 UWP327482 VGL327482 VQH327482 WAD327482 WJZ327482 WTV327482 HJ393018 RF393018 ABB393018 AKX393018 AUT393018 BEP393018 BOL393018 BYH393018 CID393018 CRZ393018 DBV393018 DLR393018 DVN393018 EFJ393018 EPF393018 EZB393018 FIX393018 FST393018 GCP393018 GML393018 GWH393018 HGD393018 HPZ393018 HZV393018 IJR393018 ITN393018 JDJ393018 JNF393018 JXB393018 KGX393018 KQT393018 LAP393018 LKL393018 LUH393018 MED393018 MNZ393018 MXV393018 NHR393018 NRN393018 OBJ393018 OLF393018 OVB393018 PEX393018 POT393018 PYP393018 QIL393018 QSH393018 RCD393018 RLZ393018 RVV393018 SFR393018 SPN393018 SZJ393018 TJF393018 TTB393018 UCX393018 UMT393018 UWP393018 VGL393018 VQH393018 WAD393018 WJZ393018 WTV393018 HJ458554 RF458554 ABB458554 AKX458554 AUT458554 BEP458554 BOL458554 BYH458554 CID458554 CRZ458554 DBV458554 DLR458554 DVN458554 EFJ458554 EPF458554 EZB458554 FIX458554 FST458554 GCP458554 GML458554 GWH458554 HGD458554 HPZ458554 HZV458554 IJR458554 ITN458554 JDJ458554 JNF458554 JXB458554 KGX458554 KQT458554 LAP458554 LKL458554 LUH458554 MED458554 MNZ458554 MXV458554 NHR458554 NRN458554 OBJ458554 OLF458554 OVB458554 PEX458554 POT458554 PYP458554 QIL458554 QSH458554 RCD458554 RLZ458554 RVV458554 SFR458554 SPN458554 SZJ458554 TJF458554 TTB458554 UCX458554 UMT458554 UWP458554 VGL458554 VQH458554 WAD458554 WJZ458554 WTV458554 HJ524090 RF524090 ABB524090 AKX524090 AUT524090 BEP524090 BOL524090 BYH524090 CID524090 CRZ524090 DBV524090 DLR524090 DVN524090 EFJ524090 EPF524090 EZB524090 FIX524090 FST524090 GCP524090 GML524090 GWH524090 HGD524090 HPZ524090 HZV524090 IJR524090 ITN524090 JDJ524090 JNF524090 JXB524090 KGX524090 KQT524090 LAP524090 LKL524090 LUH524090 MED524090 MNZ524090 MXV524090 NHR524090 NRN524090 OBJ524090 OLF524090 OVB524090 PEX524090 POT524090 PYP524090 QIL524090 QSH524090 RCD524090 RLZ524090 RVV524090 SFR524090 SPN524090 SZJ524090 TJF524090 TTB524090 UCX524090 UMT524090 UWP524090 VGL524090 VQH524090 WAD524090 WJZ524090 WTV524090 HJ589626 RF589626 ABB589626 AKX589626 AUT589626 BEP589626 BOL589626 BYH589626 CID589626 CRZ589626 DBV589626 DLR589626 DVN589626 EFJ589626 EPF589626 EZB589626 FIX589626 FST589626 GCP589626 GML589626 GWH589626 HGD589626 HPZ589626 HZV589626 IJR589626 ITN589626 JDJ589626 JNF589626 JXB589626 KGX589626 KQT589626 LAP589626 LKL589626 LUH589626 MED589626 MNZ589626 MXV589626 NHR589626 NRN589626 OBJ589626 OLF589626 OVB589626 PEX589626 POT589626 PYP589626 QIL589626 QSH589626 RCD589626 RLZ589626 RVV589626 SFR589626 SPN589626 SZJ589626 TJF589626 TTB589626 UCX589626 UMT589626 UWP589626 VGL589626 VQH589626 WAD589626 WJZ589626 WTV589626 HJ655162 RF655162 ABB655162 AKX655162 AUT655162 BEP655162 BOL655162 BYH655162 CID655162 CRZ655162 DBV655162 DLR655162 DVN655162 EFJ655162 EPF655162 EZB655162 FIX655162 FST655162 GCP655162 GML655162 GWH655162 HGD655162 HPZ655162 HZV655162 IJR655162 ITN655162 JDJ655162 JNF655162 JXB655162 KGX655162 KQT655162 LAP655162 LKL655162 LUH655162 MED655162 MNZ655162 MXV655162 NHR655162 NRN655162 OBJ655162 OLF655162 OVB655162 PEX655162 POT655162 PYP655162 QIL655162 QSH655162 RCD655162 RLZ655162 RVV655162 SFR655162 SPN655162 SZJ655162 TJF655162 TTB655162 UCX655162 UMT655162 UWP655162 VGL655162 VQH655162 WAD655162 WJZ655162 WTV655162 HJ720698 RF720698 ABB720698 AKX720698 AUT720698 BEP720698 BOL720698 BYH720698 CID720698 CRZ720698 DBV720698 DLR720698 DVN720698 EFJ720698 EPF720698 EZB720698 FIX720698 FST720698 GCP720698 GML720698 GWH720698 HGD720698 HPZ720698 HZV720698 IJR720698 ITN720698 JDJ720698 JNF720698 JXB720698 KGX720698 KQT720698 LAP720698 LKL720698 LUH720698 MED720698 MNZ720698 MXV720698 NHR720698 NRN720698 OBJ720698 OLF720698 OVB720698 PEX720698 POT720698 PYP720698 QIL720698 QSH720698 RCD720698 RLZ720698 RVV720698 SFR720698 SPN720698 SZJ720698 TJF720698 TTB720698 UCX720698 UMT720698 UWP720698 VGL720698 VQH720698 WAD720698 WJZ720698 WTV720698 HJ786234 RF786234 ABB786234 AKX786234 AUT786234 BEP786234 BOL786234 BYH786234 CID786234 CRZ786234 DBV786234 DLR786234 DVN786234 EFJ786234 EPF786234 EZB786234 FIX786234 FST786234 GCP786234 GML786234 GWH786234 HGD786234 HPZ786234 HZV786234 IJR786234 ITN786234 JDJ786234 JNF786234 JXB786234 KGX786234 KQT786234 LAP786234 LKL786234 LUH786234 MED786234 MNZ786234 MXV786234 NHR786234 NRN786234 OBJ786234 OLF786234 OVB786234 PEX786234 POT786234 PYP786234 QIL786234 QSH786234 RCD786234 RLZ786234 RVV786234 SFR786234 SPN786234 SZJ786234 TJF786234 TTB786234 UCX786234 UMT786234 UWP786234 VGL786234 VQH786234 WAD786234 WJZ786234 WTV786234 HJ851770 RF851770 ABB851770 AKX851770 AUT851770 BEP851770 BOL851770 BYH851770 CID851770 CRZ851770 DBV851770 DLR851770 DVN851770 EFJ851770 EPF851770 EZB851770 FIX851770 FST851770 GCP851770 GML851770 GWH851770 HGD851770 HPZ851770 HZV851770 IJR851770 ITN851770 JDJ851770 JNF851770 JXB851770 KGX851770 KQT851770 LAP851770 LKL851770 LUH851770 MED851770 MNZ851770 MXV851770 NHR851770 NRN851770 OBJ851770 OLF851770 OVB851770 PEX851770 POT851770 PYP851770 QIL851770 QSH851770 RCD851770 RLZ851770 RVV851770 SFR851770 SPN851770 SZJ851770 TJF851770 TTB851770 UCX851770 UMT851770 UWP851770 VGL851770 VQH851770 WAD851770 WJZ851770 WTV851770 HJ917306 RF917306 ABB917306 AKX917306 AUT917306 BEP917306 BOL917306 BYH917306 CID917306 CRZ917306 DBV917306 DLR917306 DVN917306 EFJ917306 EPF917306 EZB917306 FIX917306 FST917306 GCP917306 GML917306 GWH917306 HGD917306 HPZ917306 HZV917306 IJR917306 ITN917306 JDJ917306 JNF917306 JXB917306 KGX917306 KQT917306 LAP917306 LKL917306 LUH917306 MED917306 MNZ917306 MXV917306 NHR917306 NRN917306 OBJ917306 OLF917306 OVB917306 PEX917306 POT917306 PYP917306 QIL917306 QSH917306 RCD917306 RLZ917306 RVV917306 SFR917306 SPN917306 SZJ917306 TJF917306 TTB917306 UCX917306 UMT917306 UWP917306 VGL917306 VQH917306 WAD917306 WJZ917306 WTV917306 HJ982842 RF982842 ABB982842 AKX982842 AUT982842 BEP982842 BOL982842 BYH982842 CID982842 CRZ982842 DBV982842 DLR982842 DVN982842 EFJ982842 EPF982842 EZB982842 FIX982842 FST982842 GCP982842 GML982842 GWH982842 HGD982842 HPZ982842 HZV982842 IJR982842 ITN982842 JDJ982842 JNF982842 JXB982842 KGX982842 KQT982842 LAP982842 LKL982842 LUH982842 MED982842 MNZ982842 MXV982842 NHR982842 NRN982842 OBJ982842 OLF982842 OVB982842 PEX982842 POT982842 PYP982842 QIL982842 QSH982842 RCD982842 RLZ982842 RVV982842 SFR982842 SPN982842 SZJ982842 TJF982842 TTB982842 UCX982842 UMT982842 UWP982842 VGL982842 VQH982842 WAD982842 WJZ982842 WTV982842 HJ261969 RF261969 ABB261969 AKX261969 AUT261969 BEP261969 BOL261969 BYH261969 CID261969 CRZ261969 DBV261969 DLR261969 DVN261969 EFJ261969 EPF261969 EZB261969 FIX261969 FST261969 GCP261969 GML261969 GWH261969 HGD261969 HPZ261969 HZV261969 IJR261969 ITN261969 JDJ261969 JNF261969 JXB261969 KGX261969 KQT261969 LAP261969 LKL261969 LUH261969 MED261969 MNZ261969 MXV261969 NHR261969 NRN261969 OBJ261969 OLF261969 OVB261969 PEX261969 POT261969 PYP261969 QIL261969 QSH261969 RCD261969 RLZ261969 RVV261969 SFR261969 SPN261969 SZJ261969 TJF261969 TTB261969 UCX261969 UMT261969 UWP261969 VGL261969 VQH261969 WAD261969 WJZ261969 WTV261969 HJ65343:HJ65345 RF65343:RF65345 ABB65343:ABB65345 AKX65343:AKX65345 AUT65343:AUT65345 BEP65343:BEP65345 BOL65343:BOL65345 BYH65343:BYH65345 CID65343:CID65345 CRZ65343:CRZ65345 DBV65343:DBV65345 DLR65343:DLR65345 DVN65343:DVN65345 EFJ65343:EFJ65345 EPF65343:EPF65345 EZB65343:EZB65345 FIX65343:FIX65345 FST65343:FST65345 GCP65343:GCP65345 GML65343:GML65345 GWH65343:GWH65345 HGD65343:HGD65345 HPZ65343:HPZ65345 HZV65343:HZV65345 IJR65343:IJR65345 ITN65343:ITN65345 JDJ65343:JDJ65345 JNF65343:JNF65345 JXB65343:JXB65345 KGX65343:KGX65345 KQT65343:KQT65345 LAP65343:LAP65345 LKL65343:LKL65345 LUH65343:LUH65345 MED65343:MED65345 MNZ65343:MNZ65345 MXV65343:MXV65345 NHR65343:NHR65345 NRN65343:NRN65345 OBJ65343:OBJ65345 OLF65343:OLF65345 OVB65343:OVB65345 PEX65343:PEX65345 POT65343:POT65345 PYP65343:PYP65345 QIL65343:QIL65345 QSH65343:QSH65345 RCD65343:RCD65345 RLZ65343:RLZ65345 RVV65343:RVV65345 SFR65343:SFR65345 SPN65343:SPN65345 SZJ65343:SZJ65345 TJF65343:TJF65345 TTB65343:TTB65345 UCX65343:UCX65345 UMT65343:UMT65345 UWP65343:UWP65345 VGL65343:VGL65345 VQH65343:VQH65345 WAD65343:WAD65345 WJZ65343:WJZ65345 WTV65343:WTV65345 HJ130879:HJ130881 RF130879:RF130881 ABB130879:ABB130881 AKX130879:AKX130881 AUT130879:AUT130881 BEP130879:BEP130881 BOL130879:BOL130881 BYH130879:BYH130881 CID130879:CID130881 CRZ130879:CRZ130881 DBV130879:DBV130881 DLR130879:DLR130881 DVN130879:DVN130881 EFJ130879:EFJ130881 EPF130879:EPF130881 EZB130879:EZB130881 FIX130879:FIX130881 FST130879:FST130881 GCP130879:GCP130881 GML130879:GML130881 GWH130879:GWH130881 HGD130879:HGD130881 HPZ130879:HPZ130881 HZV130879:HZV130881 IJR130879:IJR130881 ITN130879:ITN130881 JDJ130879:JDJ130881 JNF130879:JNF130881 JXB130879:JXB130881 KGX130879:KGX130881 KQT130879:KQT130881 LAP130879:LAP130881 LKL130879:LKL130881 LUH130879:LUH130881 MED130879:MED130881 MNZ130879:MNZ130881 MXV130879:MXV130881 NHR130879:NHR130881 NRN130879:NRN130881 OBJ130879:OBJ130881 OLF130879:OLF130881 OVB130879:OVB130881 PEX130879:PEX130881 POT130879:POT130881 PYP130879:PYP130881 QIL130879:QIL130881 QSH130879:QSH130881 RCD130879:RCD130881 RLZ130879:RLZ130881 RVV130879:RVV130881 SFR130879:SFR130881 SPN130879:SPN130881 SZJ130879:SZJ130881 TJF130879:TJF130881 TTB130879:TTB130881 UCX130879:UCX130881 UMT130879:UMT130881 UWP130879:UWP130881 VGL130879:VGL130881 VQH130879:VQH130881 WAD130879:WAD130881 WJZ130879:WJZ130881 WTV130879:WTV130881 HJ196415:HJ196417 RF196415:RF196417 ABB196415:ABB196417 AKX196415:AKX196417 AUT196415:AUT196417 BEP196415:BEP196417 BOL196415:BOL196417 BYH196415:BYH196417 CID196415:CID196417 CRZ196415:CRZ196417 DBV196415:DBV196417 DLR196415:DLR196417 DVN196415:DVN196417 EFJ196415:EFJ196417 EPF196415:EPF196417 EZB196415:EZB196417 FIX196415:FIX196417 FST196415:FST196417 GCP196415:GCP196417 GML196415:GML196417 GWH196415:GWH196417 HGD196415:HGD196417 HPZ196415:HPZ196417 HZV196415:HZV196417 IJR196415:IJR196417 ITN196415:ITN196417 JDJ196415:JDJ196417 JNF196415:JNF196417 JXB196415:JXB196417 KGX196415:KGX196417 KQT196415:KQT196417 LAP196415:LAP196417 LKL196415:LKL196417 LUH196415:LUH196417 MED196415:MED196417 MNZ196415:MNZ196417 MXV196415:MXV196417 NHR196415:NHR196417 NRN196415:NRN196417 OBJ196415:OBJ196417 OLF196415:OLF196417 OVB196415:OVB196417 PEX196415:PEX196417 POT196415:POT196417 PYP196415:PYP196417 QIL196415:QIL196417 QSH196415:QSH196417 RCD196415:RCD196417 RLZ196415:RLZ196417 RVV196415:RVV196417 SFR196415:SFR196417 SPN196415:SPN196417 SZJ196415:SZJ196417 TJF196415:TJF196417 TTB196415:TTB196417 UCX196415:UCX196417 UMT196415:UMT196417 UWP196415:UWP196417 VGL196415:VGL196417 VQH196415:VQH196417 WAD196415:WAD196417 WJZ196415:WJZ196417 WTV196415:WTV196417 HJ261951:HJ261953 RF261951:RF261953 ABB261951:ABB261953 AKX261951:AKX261953 AUT261951:AUT261953 BEP261951:BEP261953 BOL261951:BOL261953 BYH261951:BYH261953 CID261951:CID261953 CRZ261951:CRZ261953 DBV261951:DBV261953 DLR261951:DLR261953 DVN261951:DVN261953 EFJ261951:EFJ261953 EPF261951:EPF261953 EZB261951:EZB261953 FIX261951:FIX261953 FST261951:FST261953 GCP261951:GCP261953 GML261951:GML261953 GWH261951:GWH261953 HGD261951:HGD261953 HPZ261951:HPZ261953 HZV261951:HZV261953 IJR261951:IJR261953 ITN261951:ITN261953 JDJ261951:JDJ261953 JNF261951:JNF261953 JXB261951:JXB261953 KGX261951:KGX261953 KQT261951:KQT261953 LAP261951:LAP261953 LKL261951:LKL261953 LUH261951:LUH261953 MED261951:MED261953 MNZ261951:MNZ261953 MXV261951:MXV261953 NHR261951:NHR261953 NRN261951:NRN261953 OBJ261951:OBJ261953 OLF261951:OLF261953 OVB261951:OVB261953 PEX261951:PEX261953 POT261951:POT261953 PYP261951:PYP261953 QIL261951:QIL261953 QSH261951:QSH261953 RCD261951:RCD261953 RLZ261951:RLZ261953 RVV261951:RVV261953 SFR261951:SFR261953 SPN261951:SPN261953 SZJ261951:SZJ261953 TJF261951:TJF261953 TTB261951:TTB261953 UCX261951:UCX261953 UMT261951:UMT261953 UWP261951:UWP261953 VGL261951:VGL261953 VQH261951:VQH261953 WAD261951:WAD261953 WJZ261951:WJZ261953 WTV261951:WTV261953 HJ327487:HJ327489 RF327487:RF327489 ABB327487:ABB327489 AKX327487:AKX327489 AUT327487:AUT327489 BEP327487:BEP327489 BOL327487:BOL327489 BYH327487:BYH327489 CID327487:CID327489 CRZ327487:CRZ327489 DBV327487:DBV327489 DLR327487:DLR327489 DVN327487:DVN327489 EFJ327487:EFJ327489 EPF327487:EPF327489 EZB327487:EZB327489 FIX327487:FIX327489 FST327487:FST327489 GCP327487:GCP327489 GML327487:GML327489 GWH327487:GWH327489 HGD327487:HGD327489 HPZ327487:HPZ327489 HZV327487:HZV327489 IJR327487:IJR327489 ITN327487:ITN327489 JDJ327487:JDJ327489 JNF327487:JNF327489 JXB327487:JXB327489 KGX327487:KGX327489 KQT327487:KQT327489 LAP327487:LAP327489 LKL327487:LKL327489 LUH327487:LUH327489 MED327487:MED327489 MNZ327487:MNZ327489 MXV327487:MXV327489 NHR327487:NHR327489 NRN327487:NRN327489 OBJ327487:OBJ327489 OLF327487:OLF327489 OVB327487:OVB327489 PEX327487:PEX327489 POT327487:POT327489 PYP327487:PYP327489 QIL327487:QIL327489 QSH327487:QSH327489 RCD327487:RCD327489 RLZ327487:RLZ327489 RVV327487:RVV327489 SFR327487:SFR327489 SPN327487:SPN327489 SZJ327487:SZJ327489 TJF327487:TJF327489 TTB327487:TTB327489 UCX327487:UCX327489 UMT327487:UMT327489 UWP327487:UWP327489 VGL327487:VGL327489 VQH327487:VQH327489 WAD327487:WAD327489 WJZ327487:WJZ327489 WTV327487:WTV327489 HJ393023:HJ393025 RF393023:RF393025 ABB393023:ABB393025 AKX393023:AKX393025 AUT393023:AUT393025 BEP393023:BEP393025 BOL393023:BOL393025 BYH393023:BYH393025 CID393023:CID393025 CRZ393023:CRZ393025 DBV393023:DBV393025 DLR393023:DLR393025 DVN393023:DVN393025 EFJ393023:EFJ393025 EPF393023:EPF393025 EZB393023:EZB393025 FIX393023:FIX393025 FST393023:FST393025 GCP393023:GCP393025 GML393023:GML393025 GWH393023:GWH393025 HGD393023:HGD393025 HPZ393023:HPZ393025 HZV393023:HZV393025 IJR393023:IJR393025 ITN393023:ITN393025 JDJ393023:JDJ393025 JNF393023:JNF393025 JXB393023:JXB393025 KGX393023:KGX393025 KQT393023:KQT393025 LAP393023:LAP393025 LKL393023:LKL393025 LUH393023:LUH393025 MED393023:MED393025 MNZ393023:MNZ393025 MXV393023:MXV393025 NHR393023:NHR393025 NRN393023:NRN393025 OBJ393023:OBJ393025 OLF393023:OLF393025 OVB393023:OVB393025 PEX393023:PEX393025 POT393023:POT393025 PYP393023:PYP393025 QIL393023:QIL393025 QSH393023:QSH393025 RCD393023:RCD393025 RLZ393023:RLZ393025 RVV393023:RVV393025 SFR393023:SFR393025 SPN393023:SPN393025 SZJ393023:SZJ393025 TJF393023:TJF393025 TTB393023:TTB393025 UCX393023:UCX393025 UMT393023:UMT393025 UWP393023:UWP393025 VGL393023:VGL393025 VQH393023:VQH393025 WAD393023:WAD393025 WJZ393023:WJZ393025 WTV393023:WTV393025 HJ458559:HJ458561 RF458559:RF458561 ABB458559:ABB458561 AKX458559:AKX458561 AUT458559:AUT458561 BEP458559:BEP458561 BOL458559:BOL458561 BYH458559:BYH458561 CID458559:CID458561 CRZ458559:CRZ458561 DBV458559:DBV458561 DLR458559:DLR458561 DVN458559:DVN458561 EFJ458559:EFJ458561 EPF458559:EPF458561 EZB458559:EZB458561 FIX458559:FIX458561 FST458559:FST458561 GCP458559:GCP458561 GML458559:GML458561 GWH458559:GWH458561 HGD458559:HGD458561 HPZ458559:HPZ458561 HZV458559:HZV458561 IJR458559:IJR458561 ITN458559:ITN458561 JDJ458559:JDJ458561 JNF458559:JNF458561 JXB458559:JXB458561 KGX458559:KGX458561 KQT458559:KQT458561 LAP458559:LAP458561 LKL458559:LKL458561 LUH458559:LUH458561 MED458559:MED458561 MNZ458559:MNZ458561 MXV458559:MXV458561 NHR458559:NHR458561 NRN458559:NRN458561 OBJ458559:OBJ458561 OLF458559:OLF458561 OVB458559:OVB458561 PEX458559:PEX458561 POT458559:POT458561 PYP458559:PYP458561 QIL458559:QIL458561 QSH458559:QSH458561 RCD458559:RCD458561 RLZ458559:RLZ458561 RVV458559:RVV458561 SFR458559:SFR458561 SPN458559:SPN458561 SZJ458559:SZJ458561 TJF458559:TJF458561 TTB458559:TTB458561 UCX458559:UCX458561 UMT458559:UMT458561 UWP458559:UWP458561 VGL458559:VGL458561 VQH458559:VQH458561 WAD458559:WAD458561 WJZ458559:WJZ458561 WTV458559:WTV458561 HJ524095:HJ524097 RF524095:RF524097 ABB524095:ABB524097 AKX524095:AKX524097 AUT524095:AUT524097 BEP524095:BEP524097 BOL524095:BOL524097 BYH524095:BYH524097 CID524095:CID524097 CRZ524095:CRZ524097 DBV524095:DBV524097 DLR524095:DLR524097 DVN524095:DVN524097 EFJ524095:EFJ524097 EPF524095:EPF524097 EZB524095:EZB524097 FIX524095:FIX524097 FST524095:FST524097 GCP524095:GCP524097 GML524095:GML524097 GWH524095:GWH524097 HGD524095:HGD524097 HPZ524095:HPZ524097 HZV524095:HZV524097 IJR524095:IJR524097 ITN524095:ITN524097 JDJ524095:JDJ524097 JNF524095:JNF524097 JXB524095:JXB524097 KGX524095:KGX524097 KQT524095:KQT524097 LAP524095:LAP524097 LKL524095:LKL524097 LUH524095:LUH524097 MED524095:MED524097 MNZ524095:MNZ524097 MXV524095:MXV524097 NHR524095:NHR524097 NRN524095:NRN524097 OBJ524095:OBJ524097 OLF524095:OLF524097 OVB524095:OVB524097 PEX524095:PEX524097 POT524095:POT524097 PYP524095:PYP524097 QIL524095:QIL524097 QSH524095:QSH524097 RCD524095:RCD524097 RLZ524095:RLZ524097 RVV524095:RVV524097 SFR524095:SFR524097 SPN524095:SPN524097 SZJ524095:SZJ524097 TJF524095:TJF524097 TTB524095:TTB524097 UCX524095:UCX524097 UMT524095:UMT524097 UWP524095:UWP524097 VGL524095:VGL524097 VQH524095:VQH524097 WAD524095:WAD524097 WJZ524095:WJZ524097 WTV524095:WTV524097 HJ589631:HJ589633 RF589631:RF589633 ABB589631:ABB589633 AKX589631:AKX589633 AUT589631:AUT589633 BEP589631:BEP589633 BOL589631:BOL589633 BYH589631:BYH589633 CID589631:CID589633 CRZ589631:CRZ589633 DBV589631:DBV589633 DLR589631:DLR589633 DVN589631:DVN589633 EFJ589631:EFJ589633 EPF589631:EPF589633 EZB589631:EZB589633 FIX589631:FIX589633 FST589631:FST589633 GCP589631:GCP589633 GML589631:GML589633 GWH589631:GWH589633 HGD589631:HGD589633 HPZ589631:HPZ589633 HZV589631:HZV589633 IJR589631:IJR589633 ITN589631:ITN589633 JDJ589631:JDJ589633 JNF589631:JNF589633 JXB589631:JXB589633 KGX589631:KGX589633 KQT589631:KQT589633 LAP589631:LAP589633 LKL589631:LKL589633 LUH589631:LUH589633 MED589631:MED589633 MNZ589631:MNZ589633 MXV589631:MXV589633 NHR589631:NHR589633 NRN589631:NRN589633 OBJ589631:OBJ589633 OLF589631:OLF589633 OVB589631:OVB589633 PEX589631:PEX589633 POT589631:POT589633 PYP589631:PYP589633 QIL589631:QIL589633 QSH589631:QSH589633 RCD589631:RCD589633 RLZ589631:RLZ589633 RVV589631:RVV589633 SFR589631:SFR589633 SPN589631:SPN589633 SZJ589631:SZJ589633 TJF589631:TJF589633 TTB589631:TTB589633 UCX589631:UCX589633 UMT589631:UMT589633 UWP589631:UWP589633 VGL589631:VGL589633 VQH589631:VQH589633 WAD589631:WAD589633 WJZ589631:WJZ589633 WTV589631:WTV589633 HJ655167:HJ655169 RF655167:RF655169 ABB655167:ABB655169 AKX655167:AKX655169 AUT655167:AUT655169 BEP655167:BEP655169 BOL655167:BOL655169 BYH655167:BYH655169 CID655167:CID655169 CRZ655167:CRZ655169 DBV655167:DBV655169 DLR655167:DLR655169 DVN655167:DVN655169 EFJ655167:EFJ655169 EPF655167:EPF655169 EZB655167:EZB655169 FIX655167:FIX655169 FST655167:FST655169 GCP655167:GCP655169 GML655167:GML655169 GWH655167:GWH655169 HGD655167:HGD655169 HPZ655167:HPZ655169 HZV655167:HZV655169 IJR655167:IJR655169 ITN655167:ITN655169 JDJ655167:JDJ655169 JNF655167:JNF655169 JXB655167:JXB655169 KGX655167:KGX655169 KQT655167:KQT655169 LAP655167:LAP655169 LKL655167:LKL655169 LUH655167:LUH655169 MED655167:MED655169 MNZ655167:MNZ655169 MXV655167:MXV655169 NHR655167:NHR655169 NRN655167:NRN655169 OBJ655167:OBJ655169 OLF655167:OLF655169 OVB655167:OVB655169 PEX655167:PEX655169 POT655167:POT655169 PYP655167:PYP655169 QIL655167:QIL655169 QSH655167:QSH655169 RCD655167:RCD655169 RLZ655167:RLZ655169 RVV655167:RVV655169 SFR655167:SFR655169 SPN655167:SPN655169 SZJ655167:SZJ655169 TJF655167:TJF655169 TTB655167:TTB655169 UCX655167:UCX655169 UMT655167:UMT655169 UWP655167:UWP655169 VGL655167:VGL655169 VQH655167:VQH655169 WAD655167:WAD655169 WJZ655167:WJZ655169 WTV655167:WTV655169 HJ720703:HJ720705 RF720703:RF720705 ABB720703:ABB720705 AKX720703:AKX720705 AUT720703:AUT720705 BEP720703:BEP720705 BOL720703:BOL720705 BYH720703:BYH720705 CID720703:CID720705 CRZ720703:CRZ720705 DBV720703:DBV720705 DLR720703:DLR720705 DVN720703:DVN720705 EFJ720703:EFJ720705 EPF720703:EPF720705 EZB720703:EZB720705 FIX720703:FIX720705 FST720703:FST720705 GCP720703:GCP720705 GML720703:GML720705 GWH720703:GWH720705 HGD720703:HGD720705 HPZ720703:HPZ720705 HZV720703:HZV720705 IJR720703:IJR720705 ITN720703:ITN720705 JDJ720703:JDJ720705 JNF720703:JNF720705 JXB720703:JXB720705 KGX720703:KGX720705 KQT720703:KQT720705 LAP720703:LAP720705 LKL720703:LKL720705 LUH720703:LUH720705 MED720703:MED720705 MNZ720703:MNZ720705 MXV720703:MXV720705 NHR720703:NHR720705 NRN720703:NRN720705 OBJ720703:OBJ720705 OLF720703:OLF720705 OVB720703:OVB720705 PEX720703:PEX720705 POT720703:POT720705 PYP720703:PYP720705 QIL720703:QIL720705 QSH720703:QSH720705 RCD720703:RCD720705 RLZ720703:RLZ720705 RVV720703:RVV720705 SFR720703:SFR720705 SPN720703:SPN720705 SZJ720703:SZJ720705 TJF720703:TJF720705 TTB720703:TTB720705 UCX720703:UCX720705 UMT720703:UMT720705 UWP720703:UWP720705 VGL720703:VGL720705 VQH720703:VQH720705 WAD720703:WAD720705 WJZ720703:WJZ720705 WTV720703:WTV720705 HJ786239:HJ786241 RF786239:RF786241 ABB786239:ABB786241 AKX786239:AKX786241 AUT786239:AUT786241 BEP786239:BEP786241 BOL786239:BOL786241 BYH786239:BYH786241 CID786239:CID786241 CRZ786239:CRZ786241 DBV786239:DBV786241 DLR786239:DLR786241 DVN786239:DVN786241 EFJ786239:EFJ786241 EPF786239:EPF786241 EZB786239:EZB786241 FIX786239:FIX786241 FST786239:FST786241 GCP786239:GCP786241 GML786239:GML786241 GWH786239:GWH786241 HGD786239:HGD786241 HPZ786239:HPZ786241 HZV786239:HZV786241 IJR786239:IJR786241 ITN786239:ITN786241 JDJ786239:JDJ786241 JNF786239:JNF786241 JXB786239:JXB786241 KGX786239:KGX786241 KQT786239:KQT786241 LAP786239:LAP786241 LKL786239:LKL786241 LUH786239:LUH786241 MED786239:MED786241 MNZ786239:MNZ786241 MXV786239:MXV786241 NHR786239:NHR786241 NRN786239:NRN786241 OBJ786239:OBJ786241 OLF786239:OLF786241 OVB786239:OVB786241 PEX786239:PEX786241 POT786239:POT786241 PYP786239:PYP786241 QIL786239:QIL786241 QSH786239:QSH786241 RCD786239:RCD786241 RLZ786239:RLZ786241 RVV786239:RVV786241 SFR786239:SFR786241 SPN786239:SPN786241 SZJ786239:SZJ786241 TJF786239:TJF786241 TTB786239:TTB786241 UCX786239:UCX786241 UMT786239:UMT786241 UWP786239:UWP786241 VGL786239:VGL786241 VQH786239:VQH786241 WAD786239:WAD786241 WJZ786239:WJZ786241 WTV786239:WTV786241 HJ851775:HJ851777 RF851775:RF851777 ABB851775:ABB851777 AKX851775:AKX851777 AUT851775:AUT851777 BEP851775:BEP851777 BOL851775:BOL851777 BYH851775:BYH851777 CID851775:CID851777 CRZ851775:CRZ851777 DBV851775:DBV851777 DLR851775:DLR851777 DVN851775:DVN851777 EFJ851775:EFJ851777 EPF851775:EPF851777 EZB851775:EZB851777 FIX851775:FIX851777 FST851775:FST851777 GCP851775:GCP851777 GML851775:GML851777 GWH851775:GWH851777 HGD851775:HGD851777 HPZ851775:HPZ851777 HZV851775:HZV851777 IJR851775:IJR851777 ITN851775:ITN851777 JDJ851775:JDJ851777 JNF851775:JNF851777 JXB851775:JXB851777 KGX851775:KGX851777 KQT851775:KQT851777 LAP851775:LAP851777 LKL851775:LKL851777 LUH851775:LUH851777 MED851775:MED851777 MNZ851775:MNZ851777 MXV851775:MXV851777 NHR851775:NHR851777 NRN851775:NRN851777 OBJ851775:OBJ851777 OLF851775:OLF851777 OVB851775:OVB851777 PEX851775:PEX851777 POT851775:POT851777 PYP851775:PYP851777 QIL851775:QIL851777 QSH851775:QSH851777 RCD851775:RCD851777 RLZ851775:RLZ851777 RVV851775:RVV851777 SFR851775:SFR851777 SPN851775:SPN851777 SZJ851775:SZJ851777 TJF851775:TJF851777 TTB851775:TTB851777 UCX851775:UCX851777 UMT851775:UMT851777 UWP851775:UWP851777 VGL851775:VGL851777 VQH851775:VQH851777 WAD851775:WAD851777 WJZ851775:WJZ851777 WTV851775:WTV851777 HJ917311:HJ917313 RF917311:RF917313 ABB917311:ABB917313 AKX917311:AKX917313 AUT917311:AUT917313 BEP917311:BEP917313 BOL917311:BOL917313 BYH917311:BYH917313 CID917311:CID917313 CRZ917311:CRZ917313 DBV917311:DBV917313 DLR917311:DLR917313 DVN917311:DVN917313 EFJ917311:EFJ917313 EPF917311:EPF917313 EZB917311:EZB917313 FIX917311:FIX917313 FST917311:FST917313 GCP917311:GCP917313 GML917311:GML917313 GWH917311:GWH917313 HGD917311:HGD917313 HPZ917311:HPZ917313 HZV917311:HZV917313 IJR917311:IJR917313 ITN917311:ITN917313 JDJ917311:JDJ917313 JNF917311:JNF917313 JXB917311:JXB917313 KGX917311:KGX917313 KQT917311:KQT917313 LAP917311:LAP917313 LKL917311:LKL917313 LUH917311:LUH917313 MED917311:MED917313 MNZ917311:MNZ917313 MXV917311:MXV917313 NHR917311:NHR917313 NRN917311:NRN917313 OBJ917311:OBJ917313 OLF917311:OLF917313 OVB917311:OVB917313 PEX917311:PEX917313 POT917311:POT917313 PYP917311:PYP917313 QIL917311:QIL917313 QSH917311:QSH917313 RCD917311:RCD917313 RLZ917311:RLZ917313 RVV917311:RVV917313 SFR917311:SFR917313 SPN917311:SPN917313 SZJ917311:SZJ917313 TJF917311:TJF917313 TTB917311:TTB917313 UCX917311:UCX917313 UMT917311:UMT917313 UWP917311:UWP917313 VGL917311:VGL917313 VQH917311:VQH917313 WAD917311:WAD917313 WJZ917311:WJZ917313 WTV917311:WTV917313 HJ982847:HJ982849 RF982847:RF982849 ABB982847:ABB982849 AKX982847:AKX982849 AUT982847:AUT982849 BEP982847:BEP982849 BOL982847:BOL982849 BYH982847:BYH982849 CID982847:CID982849 CRZ982847:CRZ982849 DBV982847:DBV982849 DLR982847:DLR982849 DVN982847:DVN982849 EFJ982847:EFJ982849 EPF982847:EPF982849 EZB982847:EZB982849 FIX982847:FIX982849 FST982847:FST982849 GCP982847:GCP982849 GML982847:GML982849 GWH982847:GWH982849 HGD982847:HGD982849 HPZ982847:HPZ982849 HZV982847:HZV982849 IJR982847:IJR982849 ITN982847:ITN982849 JDJ982847:JDJ982849 JNF982847:JNF982849 JXB982847:JXB982849 KGX982847:KGX982849 KQT982847:KQT982849 LAP982847:LAP982849 LKL982847:LKL982849 LUH982847:LUH982849 MED982847:MED982849 MNZ982847:MNZ982849 MXV982847:MXV982849 NHR982847:NHR982849 NRN982847:NRN982849 OBJ982847:OBJ982849 OLF982847:OLF982849 OVB982847:OVB982849 PEX982847:PEX982849 POT982847:POT982849 PYP982847:PYP982849 QIL982847:QIL982849 QSH982847:QSH982849 RCD982847:RCD982849 RLZ982847:RLZ982849 RVV982847:RVV982849 SFR982847:SFR982849 SPN982847:SPN982849 SZJ982847:SZJ982849 TJF982847:TJF982849 TTB982847:TTB982849 UCX982847:UCX982849 UMT982847:UMT982849 UWP982847:UWP982849 VGL982847:VGL982849 VQH982847:VQH982849 WAD982847:WAD982849 WJZ982847:WJZ982849 WTV982847:WTV982849 HJ327505 RF327505 ABB327505 AKX327505 AUT327505 BEP327505 BOL327505 BYH327505 CID327505 CRZ327505 DBV327505 DLR327505 DVN327505 EFJ327505 EPF327505 EZB327505 FIX327505 FST327505 GCP327505 GML327505 GWH327505 HGD327505 HPZ327505 HZV327505 IJR327505 ITN327505 JDJ327505 JNF327505 JXB327505 KGX327505 KQT327505 LAP327505 LKL327505 LUH327505 MED327505 MNZ327505 MXV327505 NHR327505 NRN327505 OBJ327505 OLF327505 OVB327505 PEX327505 POT327505 PYP327505 QIL327505 QSH327505 RCD327505 RLZ327505 RVV327505 SFR327505 SPN327505 SZJ327505 TJF327505 TTB327505 UCX327505 UMT327505 UWP327505 VGL327505 VQH327505 WAD327505 WJZ327505 WTV327505 HJ65347 RF65347 ABB65347 AKX65347 AUT65347 BEP65347 BOL65347 BYH65347 CID65347 CRZ65347 DBV65347 DLR65347 DVN65347 EFJ65347 EPF65347 EZB65347 FIX65347 FST65347 GCP65347 GML65347 GWH65347 HGD65347 HPZ65347 HZV65347 IJR65347 ITN65347 JDJ65347 JNF65347 JXB65347 KGX65347 KQT65347 LAP65347 LKL65347 LUH65347 MED65347 MNZ65347 MXV65347 NHR65347 NRN65347 OBJ65347 OLF65347 OVB65347 PEX65347 POT65347 PYP65347 QIL65347 QSH65347 RCD65347 RLZ65347 RVV65347 SFR65347 SPN65347 SZJ65347 TJF65347 TTB65347 UCX65347 UMT65347 UWP65347 VGL65347 VQH65347 WAD65347 WJZ65347 WTV65347 HJ130883 RF130883 ABB130883 AKX130883 AUT130883 BEP130883 BOL130883 BYH130883 CID130883 CRZ130883 DBV130883 DLR130883 DVN130883 EFJ130883 EPF130883 EZB130883 FIX130883 FST130883 GCP130883 GML130883 GWH130883 HGD130883 HPZ130883 HZV130883 IJR130883 ITN130883 JDJ130883 JNF130883 JXB130883 KGX130883 KQT130883 LAP130883 LKL130883 LUH130883 MED130883 MNZ130883 MXV130883 NHR130883 NRN130883 OBJ130883 OLF130883 OVB130883 PEX130883 POT130883 PYP130883 QIL130883 QSH130883 RCD130883 RLZ130883 RVV130883 SFR130883 SPN130883 SZJ130883 TJF130883 TTB130883 UCX130883 UMT130883 UWP130883 VGL130883 VQH130883 WAD130883 WJZ130883 WTV130883 HJ196419 RF196419 ABB196419 AKX196419 AUT196419 BEP196419 BOL196419 BYH196419 CID196419 CRZ196419 DBV196419 DLR196419 DVN196419 EFJ196419 EPF196419 EZB196419 FIX196419 FST196419 GCP196419 GML196419 GWH196419 HGD196419 HPZ196419 HZV196419 IJR196419 ITN196419 JDJ196419 JNF196419 JXB196419 KGX196419 KQT196419 LAP196419 LKL196419 LUH196419 MED196419 MNZ196419 MXV196419 NHR196419 NRN196419 OBJ196419 OLF196419 OVB196419 PEX196419 POT196419 PYP196419 QIL196419 QSH196419 RCD196419 RLZ196419 RVV196419 SFR196419 SPN196419 SZJ196419 TJF196419 TTB196419 UCX196419 UMT196419 UWP196419 VGL196419 VQH196419 WAD196419 WJZ196419 WTV196419 HJ261955 RF261955 ABB261955 AKX261955 AUT261955 BEP261955 BOL261955 BYH261955 CID261955 CRZ261955 DBV261955 DLR261955 DVN261955 EFJ261955 EPF261955 EZB261955 FIX261955 FST261955 GCP261955 GML261955 GWH261955 HGD261955 HPZ261955 HZV261955 IJR261955 ITN261955 JDJ261955 JNF261955 JXB261955 KGX261955 KQT261955 LAP261955 LKL261955 LUH261955 MED261955 MNZ261955 MXV261955 NHR261955 NRN261955 OBJ261955 OLF261955 OVB261955 PEX261955 POT261955 PYP261955 QIL261955 QSH261955 RCD261955 RLZ261955 RVV261955 SFR261955 SPN261955 SZJ261955 TJF261955 TTB261955 UCX261955 UMT261955 UWP261955 VGL261955 VQH261955 WAD261955 WJZ261955 WTV261955 HJ327491 RF327491 ABB327491 AKX327491 AUT327491 BEP327491 BOL327491 BYH327491 CID327491 CRZ327491 DBV327491 DLR327491 DVN327491 EFJ327491 EPF327491 EZB327491 FIX327491 FST327491 GCP327491 GML327491 GWH327491 HGD327491 HPZ327491 HZV327491 IJR327491 ITN327491 JDJ327491 JNF327491 JXB327491 KGX327491 KQT327491 LAP327491 LKL327491 LUH327491 MED327491 MNZ327491 MXV327491 NHR327491 NRN327491 OBJ327491 OLF327491 OVB327491 PEX327491 POT327491 PYP327491 QIL327491 QSH327491 RCD327491 RLZ327491 RVV327491 SFR327491 SPN327491 SZJ327491 TJF327491 TTB327491 UCX327491 UMT327491 UWP327491 VGL327491 VQH327491 WAD327491 WJZ327491 WTV327491 HJ393027 RF393027 ABB393027 AKX393027 AUT393027 BEP393027 BOL393027 BYH393027 CID393027 CRZ393027 DBV393027 DLR393027 DVN393027 EFJ393027 EPF393027 EZB393027 FIX393027 FST393027 GCP393027 GML393027 GWH393027 HGD393027 HPZ393027 HZV393027 IJR393027 ITN393027 JDJ393027 JNF393027 JXB393027 KGX393027 KQT393027 LAP393027 LKL393027 LUH393027 MED393027 MNZ393027 MXV393027 NHR393027 NRN393027 OBJ393027 OLF393027 OVB393027 PEX393027 POT393027 PYP393027 QIL393027 QSH393027 RCD393027 RLZ393027 RVV393027 SFR393027 SPN393027 SZJ393027 TJF393027 TTB393027 UCX393027 UMT393027 UWP393027 VGL393027 VQH393027 WAD393027 WJZ393027 WTV393027 HJ458563 RF458563 ABB458563 AKX458563 AUT458563 BEP458563 BOL458563 BYH458563 CID458563 CRZ458563 DBV458563 DLR458563 DVN458563 EFJ458563 EPF458563 EZB458563 FIX458563 FST458563 GCP458563 GML458563 GWH458563 HGD458563 HPZ458563 HZV458563 IJR458563 ITN458563 JDJ458563 JNF458563 JXB458563 KGX458563 KQT458563 LAP458563 LKL458563 LUH458563 MED458563 MNZ458563 MXV458563 NHR458563 NRN458563 OBJ458563 OLF458563 OVB458563 PEX458563 POT458563 PYP458563 QIL458563 QSH458563 RCD458563 RLZ458563 RVV458563 SFR458563 SPN458563 SZJ458563 TJF458563 TTB458563 UCX458563 UMT458563 UWP458563 VGL458563 VQH458563 WAD458563 WJZ458563 WTV458563 HJ524099 RF524099 ABB524099 AKX524099 AUT524099 BEP524099 BOL524099 BYH524099 CID524099 CRZ524099 DBV524099 DLR524099 DVN524099 EFJ524099 EPF524099 EZB524099 FIX524099 FST524099 GCP524099 GML524099 GWH524099 HGD524099 HPZ524099 HZV524099 IJR524099 ITN524099 JDJ524099 JNF524099 JXB524099 KGX524099 KQT524099 LAP524099 LKL524099 LUH524099 MED524099 MNZ524099 MXV524099 NHR524099 NRN524099 OBJ524099 OLF524099 OVB524099 PEX524099 POT524099 PYP524099 QIL524099 QSH524099 RCD524099 RLZ524099 RVV524099 SFR524099 SPN524099 SZJ524099 TJF524099 TTB524099 UCX524099 UMT524099 UWP524099 VGL524099 VQH524099 WAD524099 WJZ524099 WTV524099 HJ589635 RF589635 ABB589635 AKX589635 AUT589635 BEP589635 BOL589635 BYH589635 CID589635 CRZ589635 DBV589635 DLR589635 DVN589635 EFJ589635 EPF589635 EZB589635 FIX589635 FST589635 GCP589635 GML589635 GWH589635 HGD589635 HPZ589635 HZV589635 IJR589635 ITN589635 JDJ589635 JNF589635 JXB589635 KGX589635 KQT589635 LAP589635 LKL589635 LUH589635 MED589635 MNZ589635 MXV589635 NHR589635 NRN589635 OBJ589635 OLF589635 OVB589635 PEX589635 POT589635 PYP589635 QIL589635 QSH589635 RCD589635 RLZ589635 RVV589635 SFR589635 SPN589635 SZJ589635 TJF589635 TTB589635 UCX589635 UMT589635 UWP589635 VGL589635 VQH589635 WAD589635 WJZ589635 WTV589635 HJ655171 RF655171 ABB655171 AKX655171 AUT655171 BEP655171 BOL655171 BYH655171 CID655171 CRZ655171 DBV655171 DLR655171 DVN655171 EFJ655171 EPF655171 EZB655171 FIX655171 FST655171 GCP655171 GML655171 GWH655171 HGD655171 HPZ655171 HZV655171 IJR655171 ITN655171 JDJ655171 JNF655171 JXB655171 KGX655171 KQT655171 LAP655171 LKL655171 LUH655171 MED655171 MNZ655171 MXV655171 NHR655171 NRN655171 OBJ655171 OLF655171 OVB655171 PEX655171 POT655171 PYP655171 QIL655171 QSH655171 RCD655171 RLZ655171 RVV655171 SFR655171 SPN655171 SZJ655171 TJF655171 TTB655171 UCX655171 UMT655171 UWP655171 VGL655171 VQH655171 WAD655171 WJZ655171 WTV655171 HJ720707 RF720707 ABB720707 AKX720707 AUT720707 BEP720707 BOL720707 BYH720707 CID720707 CRZ720707 DBV720707 DLR720707 DVN720707 EFJ720707 EPF720707 EZB720707 FIX720707 FST720707 GCP720707 GML720707 GWH720707 HGD720707 HPZ720707 HZV720707 IJR720707 ITN720707 JDJ720707 JNF720707 JXB720707 KGX720707 KQT720707 LAP720707 LKL720707 LUH720707 MED720707 MNZ720707 MXV720707 NHR720707 NRN720707 OBJ720707 OLF720707 OVB720707 PEX720707 POT720707 PYP720707 QIL720707 QSH720707 RCD720707 RLZ720707 RVV720707 SFR720707 SPN720707 SZJ720707 TJF720707 TTB720707 UCX720707 UMT720707 UWP720707 VGL720707 VQH720707 WAD720707 WJZ720707 WTV720707 HJ786243 RF786243 ABB786243 AKX786243 AUT786243 BEP786243 BOL786243 BYH786243 CID786243 CRZ786243 DBV786243 DLR786243 DVN786243 EFJ786243 EPF786243 EZB786243 FIX786243 FST786243 GCP786243 GML786243 GWH786243 HGD786243 HPZ786243 HZV786243 IJR786243 ITN786243 JDJ786243 JNF786243 JXB786243 KGX786243 KQT786243 LAP786243 LKL786243 LUH786243 MED786243 MNZ786243 MXV786243 NHR786243 NRN786243 OBJ786243 OLF786243 OVB786243 PEX786243 POT786243 PYP786243 QIL786243 QSH786243 RCD786243 RLZ786243 RVV786243 SFR786243 SPN786243 SZJ786243 TJF786243 TTB786243 UCX786243 UMT786243 UWP786243 VGL786243 VQH786243 WAD786243 WJZ786243 WTV786243 HJ851779 RF851779 ABB851779 AKX851779 AUT851779 BEP851779 BOL851779 BYH851779 CID851779 CRZ851779 DBV851779 DLR851779 DVN851779 EFJ851779 EPF851779 EZB851779 FIX851779 FST851779 GCP851779 GML851779 GWH851779 HGD851779 HPZ851779 HZV851779 IJR851779 ITN851779 JDJ851779 JNF851779 JXB851779 KGX851779 KQT851779 LAP851779 LKL851779 LUH851779 MED851779 MNZ851779 MXV851779 NHR851779 NRN851779 OBJ851779 OLF851779 OVB851779 PEX851779 POT851779 PYP851779 QIL851779 QSH851779 RCD851779 RLZ851779 RVV851779 SFR851779 SPN851779 SZJ851779 TJF851779 TTB851779 UCX851779 UMT851779 UWP851779 VGL851779 VQH851779 WAD851779 WJZ851779 WTV851779 HJ917315 RF917315 ABB917315 AKX917315 AUT917315 BEP917315 BOL917315 BYH917315 CID917315 CRZ917315 DBV917315 DLR917315 DVN917315 EFJ917315 EPF917315 EZB917315 FIX917315 FST917315 GCP917315 GML917315 GWH917315 HGD917315 HPZ917315 HZV917315 IJR917315 ITN917315 JDJ917315 JNF917315 JXB917315 KGX917315 KQT917315 LAP917315 LKL917315 LUH917315 MED917315 MNZ917315 MXV917315 NHR917315 NRN917315 OBJ917315 OLF917315 OVB917315 PEX917315 POT917315 PYP917315 QIL917315 QSH917315 RCD917315 RLZ917315 RVV917315 SFR917315 SPN917315 SZJ917315 TJF917315 TTB917315 UCX917315 UMT917315 UWP917315 VGL917315 VQH917315 WAD917315 WJZ917315 WTV917315 HJ982851 RF982851 ABB982851 AKX982851 AUT982851 BEP982851 BOL982851 BYH982851 CID982851 CRZ982851 DBV982851 DLR982851 DVN982851 EFJ982851 EPF982851 EZB982851 FIX982851 FST982851 GCP982851 GML982851 GWH982851 HGD982851 HPZ982851 HZV982851 IJR982851 ITN982851 JDJ982851 JNF982851 JXB982851 KGX982851 KQT982851 LAP982851 LKL982851 LUH982851 MED982851 MNZ982851 MXV982851 NHR982851 NRN982851 OBJ982851 OLF982851 OVB982851 PEX982851 POT982851 PYP982851 QIL982851 QSH982851 RCD982851 RLZ982851 RVV982851 SFR982851 SPN982851 SZJ982851 TJF982851 TTB982851 UCX982851 UMT982851 UWP982851 VGL982851 VQH982851 WAD982851 WJZ982851 WTV982851 HJ393041 RF393041 ABB393041 AKX393041 AUT393041 BEP393041 BOL393041 BYH393041 CID393041 CRZ393041 DBV393041 DLR393041 DVN393041 EFJ393041 EPF393041 EZB393041 FIX393041 FST393041 GCP393041 GML393041 GWH393041 HGD393041 HPZ393041 HZV393041 IJR393041 ITN393041 JDJ393041 JNF393041 JXB393041 KGX393041 KQT393041 LAP393041 LKL393041 LUH393041 MED393041 MNZ393041 MXV393041 NHR393041 NRN393041 OBJ393041 OLF393041 OVB393041 PEX393041 POT393041 PYP393041 QIL393041 QSH393041 RCD393041 RLZ393041 RVV393041 SFR393041 SPN393041 SZJ393041 TJF393041 TTB393041 UCX393041 UMT393041 UWP393041 VGL393041 VQH393041 WAD393041 WJZ393041 WTV393041 HJ65350:HJ65351 RF65350:RF65351 ABB65350:ABB65351 AKX65350:AKX65351 AUT65350:AUT65351 BEP65350:BEP65351 BOL65350:BOL65351 BYH65350:BYH65351 CID65350:CID65351 CRZ65350:CRZ65351 DBV65350:DBV65351 DLR65350:DLR65351 DVN65350:DVN65351 EFJ65350:EFJ65351 EPF65350:EPF65351 EZB65350:EZB65351 FIX65350:FIX65351 FST65350:FST65351 GCP65350:GCP65351 GML65350:GML65351 GWH65350:GWH65351 HGD65350:HGD65351 HPZ65350:HPZ65351 HZV65350:HZV65351 IJR65350:IJR65351 ITN65350:ITN65351 JDJ65350:JDJ65351 JNF65350:JNF65351 JXB65350:JXB65351 KGX65350:KGX65351 KQT65350:KQT65351 LAP65350:LAP65351 LKL65350:LKL65351 LUH65350:LUH65351 MED65350:MED65351 MNZ65350:MNZ65351 MXV65350:MXV65351 NHR65350:NHR65351 NRN65350:NRN65351 OBJ65350:OBJ65351 OLF65350:OLF65351 OVB65350:OVB65351 PEX65350:PEX65351 POT65350:POT65351 PYP65350:PYP65351 QIL65350:QIL65351 QSH65350:QSH65351 RCD65350:RCD65351 RLZ65350:RLZ65351 RVV65350:RVV65351 SFR65350:SFR65351 SPN65350:SPN65351 SZJ65350:SZJ65351 TJF65350:TJF65351 TTB65350:TTB65351 UCX65350:UCX65351 UMT65350:UMT65351 UWP65350:UWP65351 VGL65350:VGL65351 VQH65350:VQH65351 WAD65350:WAD65351 WJZ65350:WJZ65351 WTV65350:WTV65351 HJ130886:HJ130887 RF130886:RF130887 ABB130886:ABB130887 AKX130886:AKX130887 AUT130886:AUT130887 BEP130886:BEP130887 BOL130886:BOL130887 BYH130886:BYH130887 CID130886:CID130887 CRZ130886:CRZ130887 DBV130886:DBV130887 DLR130886:DLR130887 DVN130886:DVN130887 EFJ130886:EFJ130887 EPF130886:EPF130887 EZB130886:EZB130887 FIX130886:FIX130887 FST130886:FST130887 GCP130886:GCP130887 GML130886:GML130887 GWH130886:GWH130887 HGD130886:HGD130887 HPZ130886:HPZ130887 HZV130886:HZV130887 IJR130886:IJR130887 ITN130886:ITN130887 JDJ130886:JDJ130887 JNF130886:JNF130887 JXB130886:JXB130887 KGX130886:KGX130887 KQT130886:KQT130887 LAP130886:LAP130887 LKL130886:LKL130887 LUH130886:LUH130887 MED130886:MED130887 MNZ130886:MNZ130887 MXV130886:MXV130887 NHR130886:NHR130887 NRN130886:NRN130887 OBJ130886:OBJ130887 OLF130886:OLF130887 OVB130886:OVB130887 PEX130886:PEX130887 POT130886:POT130887 PYP130886:PYP130887 QIL130886:QIL130887 QSH130886:QSH130887 RCD130886:RCD130887 RLZ130886:RLZ130887 RVV130886:RVV130887 SFR130886:SFR130887 SPN130886:SPN130887 SZJ130886:SZJ130887 TJF130886:TJF130887 TTB130886:TTB130887 UCX130886:UCX130887 UMT130886:UMT130887 UWP130886:UWP130887 VGL130886:VGL130887 VQH130886:VQH130887 WAD130886:WAD130887 WJZ130886:WJZ130887 WTV130886:WTV130887 HJ196422:HJ196423 RF196422:RF196423 ABB196422:ABB196423 AKX196422:AKX196423 AUT196422:AUT196423 BEP196422:BEP196423 BOL196422:BOL196423 BYH196422:BYH196423 CID196422:CID196423 CRZ196422:CRZ196423 DBV196422:DBV196423 DLR196422:DLR196423 DVN196422:DVN196423 EFJ196422:EFJ196423 EPF196422:EPF196423 EZB196422:EZB196423 FIX196422:FIX196423 FST196422:FST196423 GCP196422:GCP196423 GML196422:GML196423 GWH196422:GWH196423 HGD196422:HGD196423 HPZ196422:HPZ196423 HZV196422:HZV196423 IJR196422:IJR196423 ITN196422:ITN196423 JDJ196422:JDJ196423 JNF196422:JNF196423 JXB196422:JXB196423 KGX196422:KGX196423 KQT196422:KQT196423 LAP196422:LAP196423 LKL196422:LKL196423 LUH196422:LUH196423 MED196422:MED196423 MNZ196422:MNZ196423 MXV196422:MXV196423 NHR196422:NHR196423 NRN196422:NRN196423 OBJ196422:OBJ196423 OLF196422:OLF196423 OVB196422:OVB196423 PEX196422:PEX196423 POT196422:POT196423 PYP196422:PYP196423 QIL196422:QIL196423 QSH196422:QSH196423 RCD196422:RCD196423 RLZ196422:RLZ196423 RVV196422:RVV196423 SFR196422:SFR196423 SPN196422:SPN196423 SZJ196422:SZJ196423 TJF196422:TJF196423 TTB196422:TTB196423 UCX196422:UCX196423 UMT196422:UMT196423 UWP196422:UWP196423 VGL196422:VGL196423 VQH196422:VQH196423 WAD196422:WAD196423 WJZ196422:WJZ196423 WTV196422:WTV196423 HJ261958:HJ261959 RF261958:RF261959 ABB261958:ABB261959 AKX261958:AKX261959 AUT261958:AUT261959 BEP261958:BEP261959 BOL261958:BOL261959 BYH261958:BYH261959 CID261958:CID261959 CRZ261958:CRZ261959 DBV261958:DBV261959 DLR261958:DLR261959 DVN261958:DVN261959 EFJ261958:EFJ261959 EPF261958:EPF261959 EZB261958:EZB261959 FIX261958:FIX261959 FST261958:FST261959 GCP261958:GCP261959 GML261958:GML261959 GWH261958:GWH261959 HGD261958:HGD261959 HPZ261958:HPZ261959 HZV261958:HZV261959 IJR261958:IJR261959 ITN261958:ITN261959 JDJ261958:JDJ261959 JNF261958:JNF261959 JXB261958:JXB261959 KGX261958:KGX261959 KQT261958:KQT261959 LAP261958:LAP261959 LKL261958:LKL261959 LUH261958:LUH261959 MED261958:MED261959 MNZ261958:MNZ261959 MXV261958:MXV261959 NHR261958:NHR261959 NRN261958:NRN261959 OBJ261958:OBJ261959 OLF261958:OLF261959 OVB261958:OVB261959 PEX261958:PEX261959 POT261958:POT261959 PYP261958:PYP261959 QIL261958:QIL261959 QSH261958:QSH261959 RCD261958:RCD261959 RLZ261958:RLZ261959 RVV261958:RVV261959 SFR261958:SFR261959 SPN261958:SPN261959 SZJ261958:SZJ261959 TJF261958:TJF261959 TTB261958:TTB261959 UCX261958:UCX261959 UMT261958:UMT261959 UWP261958:UWP261959 VGL261958:VGL261959 VQH261958:VQH261959 WAD261958:WAD261959 WJZ261958:WJZ261959 WTV261958:WTV261959 HJ327494:HJ327495 RF327494:RF327495 ABB327494:ABB327495 AKX327494:AKX327495 AUT327494:AUT327495 BEP327494:BEP327495 BOL327494:BOL327495 BYH327494:BYH327495 CID327494:CID327495 CRZ327494:CRZ327495 DBV327494:DBV327495 DLR327494:DLR327495 DVN327494:DVN327495 EFJ327494:EFJ327495 EPF327494:EPF327495 EZB327494:EZB327495 FIX327494:FIX327495 FST327494:FST327495 GCP327494:GCP327495 GML327494:GML327495 GWH327494:GWH327495 HGD327494:HGD327495 HPZ327494:HPZ327495 HZV327494:HZV327495 IJR327494:IJR327495 ITN327494:ITN327495 JDJ327494:JDJ327495 JNF327494:JNF327495 JXB327494:JXB327495 KGX327494:KGX327495 KQT327494:KQT327495 LAP327494:LAP327495 LKL327494:LKL327495 LUH327494:LUH327495 MED327494:MED327495 MNZ327494:MNZ327495 MXV327494:MXV327495 NHR327494:NHR327495 NRN327494:NRN327495 OBJ327494:OBJ327495 OLF327494:OLF327495 OVB327494:OVB327495 PEX327494:PEX327495 POT327494:POT327495 PYP327494:PYP327495 QIL327494:QIL327495 QSH327494:QSH327495 RCD327494:RCD327495 RLZ327494:RLZ327495 RVV327494:RVV327495 SFR327494:SFR327495 SPN327494:SPN327495 SZJ327494:SZJ327495 TJF327494:TJF327495 TTB327494:TTB327495 UCX327494:UCX327495 UMT327494:UMT327495 UWP327494:UWP327495 VGL327494:VGL327495 VQH327494:VQH327495 WAD327494:WAD327495 WJZ327494:WJZ327495 WTV327494:WTV327495 HJ393030:HJ393031 RF393030:RF393031 ABB393030:ABB393031 AKX393030:AKX393031 AUT393030:AUT393031 BEP393030:BEP393031 BOL393030:BOL393031 BYH393030:BYH393031 CID393030:CID393031 CRZ393030:CRZ393031 DBV393030:DBV393031 DLR393030:DLR393031 DVN393030:DVN393031 EFJ393030:EFJ393031 EPF393030:EPF393031 EZB393030:EZB393031 FIX393030:FIX393031 FST393030:FST393031 GCP393030:GCP393031 GML393030:GML393031 GWH393030:GWH393031 HGD393030:HGD393031 HPZ393030:HPZ393031 HZV393030:HZV393031 IJR393030:IJR393031 ITN393030:ITN393031 JDJ393030:JDJ393031 JNF393030:JNF393031 JXB393030:JXB393031 KGX393030:KGX393031 KQT393030:KQT393031 LAP393030:LAP393031 LKL393030:LKL393031 LUH393030:LUH393031 MED393030:MED393031 MNZ393030:MNZ393031 MXV393030:MXV393031 NHR393030:NHR393031 NRN393030:NRN393031 OBJ393030:OBJ393031 OLF393030:OLF393031 OVB393030:OVB393031 PEX393030:PEX393031 POT393030:POT393031 PYP393030:PYP393031 QIL393030:QIL393031 QSH393030:QSH393031 RCD393030:RCD393031 RLZ393030:RLZ393031 RVV393030:RVV393031 SFR393030:SFR393031 SPN393030:SPN393031 SZJ393030:SZJ393031 TJF393030:TJF393031 TTB393030:TTB393031 UCX393030:UCX393031 UMT393030:UMT393031 UWP393030:UWP393031 VGL393030:VGL393031 VQH393030:VQH393031 WAD393030:WAD393031 WJZ393030:WJZ393031 WTV393030:WTV393031 HJ458566:HJ458567 RF458566:RF458567 ABB458566:ABB458567 AKX458566:AKX458567 AUT458566:AUT458567 BEP458566:BEP458567 BOL458566:BOL458567 BYH458566:BYH458567 CID458566:CID458567 CRZ458566:CRZ458567 DBV458566:DBV458567 DLR458566:DLR458567 DVN458566:DVN458567 EFJ458566:EFJ458567 EPF458566:EPF458567 EZB458566:EZB458567 FIX458566:FIX458567 FST458566:FST458567 GCP458566:GCP458567 GML458566:GML458567 GWH458566:GWH458567 HGD458566:HGD458567 HPZ458566:HPZ458567 HZV458566:HZV458567 IJR458566:IJR458567 ITN458566:ITN458567 JDJ458566:JDJ458567 JNF458566:JNF458567 JXB458566:JXB458567 KGX458566:KGX458567 KQT458566:KQT458567 LAP458566:LAP458567 LKL458566:LKL458567 LUH458566:LUH458567 MED458566:MED458567 MNZ458566:MNZ458567 MXV458566:MXV458567 NHR458566:NHR458567 NRN458566:NRN458567 OBJ458566:OBJ458567 OLF458566:OLF458567 OVB458566:OVB458567 PEX458566:PEX458567 POT458566:POT458567 PYP458566:PYP458567 QIL458566:QIL458567 QSH458566:QSH458567 RCD458566:RCD458567 RLZ458566:RLZ458567 RVV458566:RVV458567 SFR458566:SFR458567 SPN458566:SPN458567 SZJ458566:SZJ458567 TJF458566:TJF458567 TTB458566:TTB458567 UCX458566:UCX458567 UMT458566:UMT458567 UWP458566:UWP458567 VGL458566:VGL458567 VQH458566:VQH458567 WAD458566:WAD458567 WJZ458566:WJZ458567 WTV458566:WTV458567 HJ524102:HJ524103 RF524102:RF524103 ABB524102:ABB524103 AKX524102:AKX524103 AUT524102:AUT524103 BEP524102:BEP524103 BOL524102:BOL524103 BYH524102:BYH524103 CID524102:CID524103 CRZ524102:CRZ524103 DBV524102:DBV524103 DLR524102:DLR524103 DVN524102:DVN524103 EFJ524102:EFJ524103 EPF524102:EPF524103 EZB524102:EZB524103 FIX524102:FIX524103 FST524102:FST524103 GCP524102:GCP524103 GML524102:GML524103 GWH524102:GWH524103 HGD524102:HGD524103 HPZ524102:HPZ524103 HZV524102:HZV524103 IJR524102:IJR524103 ITN524102:ITN524103 JDJ524102:JDJ524103 JNF524102:JNF524103 JXB524102:JXB524103 KGX524102:KGX524103 KQT524102:KQT524103 LAP524102:LAP524103 LKL524102:LKL524103 LUH524102:LUH524103 MED524102:MED524103 MNZ524102:MNZ524103 MXV524102:MXV524103 NHR524102:NHR524103 NRN524102:NRN524103 OBJ524102:OBJ524103 OLF524102:OLF524103 OVB524102:OVB524103 PEX524102:PEX524103 POT524102:POT524103 PYP524102:PYP524103 QIL524102:QIL524103 QSH524102:QSH524103 RCD524102:RCD524103 RLZ524102:RLZ524103 RVV524102:RVV524103 SFR524102:SFR524103 SPN524102:SPN524103 SZJ524102:SZJ524103 TJF524102:TJF524103 TTB524102:TTB524103 UCX524102:UCX524103 UMT524102:UMT524103 UWP524102:UWP524103 VGL524102:VGL524103 VQH524102:VQH524103 WAD524102:WAD524103 WJZ524102:WJZ524103 WTV524102:WTV524103 HJ589638:HJ589639 RF589638:RF589639 ABB589638:ABB589639 AKX589638:AKX589639 AUT589638:AUT589639 BEP589638:BEP589639 BOL589638:BOL589639 BYH589638:BYH589639 CID589638:CID589639 CRZ589638:CRZ589639 DBV589638:DBV589639 DLR589638:DLR589639 DVN589638:DVN589639 EFJ589638:EFJ589639 EPF589638:EPF589639 EZB589638:EZB589639 FIX589638:FIX589639 FST589638:FST589639 GCP589638:GCP589639 GML589638:GML589639 GWH589638:GWH589639 HGD589638:HGD589639 HPZ589638:HPZ589639 HZV589638:HZV589639 IJR589638:IJR589639 ITN589638:ITN589639 JDJ589638:JDJ589639 JNF589638:JNF589639 JXB589638:JXB589639 KGX589638:KGX589639 KQT589638:KQT589639 LAP589638:LAP589639 LKL589638:LKL589639 LUH589638:LUH589639 MED589638:MED589639 MNZ589638:MNZ589639 MXV589638:MXV589639 NHR589638:NHR589639 NRN589638:NRN589639 OBJ589638:OBJ589639 OLF589638:OLF589639 OVB589638:OVB589639 PEX589638:PEX589639 POT589638:POT589639 PYP589638:PYP589639 QIL589638:QIL589639 QSH589638:QSH589639 RCD589638:RCD589639 RLZ589638:RLZ589639 RVV589638:RVV589639 SFR589638:SFR589639 SPN589638:SPN589639 SZJ589638:SZJ589639 TJF589638:TJF589639 TTB589638:TTB589639 UCX589638:UCX589639 UMT589638:UMT589639 UWP589638:UWP589639 VGL589638:VGL589639 VQH589638:VQH589639 WAD589638:WAD589639 WJZ589638:WJZ589639 WTV589638:WTV589639 HJ655174:HJ655175 RF655174:RF655175 ABB655174:ABB655175 AKX655174:AKX655175 AUT655174:AUT655175 BEP655174:BEP655175 BOL655174:BOL655175 BYH655174:BYH655175 CID655174:CID655175 CRZ655174:CRZ655175 DBV655174:DBV655175 DLR655174:DLR655175 DVN655174:DVN655175 EFJ655174:EFJ655175 EPF655174:EPF655175 EZB655174:EZB655175 FIX655174:FIX655175 FST655174:FST655175 GCP655174:GCP655175 GML655174:GML655175 GWH655174:GWH655175 HGD655174:HGD655175 HPZ655174:HPZ655175 HZV655174:HZV655175 IJR655174:IJR655175 ITN655174:ITN655175 JDJ655174:JDJ655175 JNF655174:JNF655175 JXB655174:JXB655175 KGX655174:KGX655175 KQT655174:KQT655175 LAP655174:LAP655175 LKL655174:LKL655175 LUH655174:LUH655175 MED655174:MED655175 MNZ655174:MNZ655175 MXV655174:MXV655175 NHR655174:NHR655175 NRN655174:NRN655175 OBJ655174:OBJ655175 OLF655174:OLF655175 OVB655174:OVB655175 PEX655174:PEX655175 POT655174:POT655175 PYP655174:PYP655175 QIL655174:QIL655175 QSH655174:QSH655175 RCD655174:RCD655175 RLZ655174:RLZ655175 RVV655174:RVV655175 SFR655174:SFR655175 SPN655174:SPN655175 SZJ655174:SZJ655175 TJF655174:TJF655175 TTB655174:TTB655175 UCX655174:UCX655175 UMT655174:UMT655175 UWP655174:UWP655175 VGL655174:VGL655175 VQH655174:VQH655175 WAD655174:WAD655175 WJZ655174:WJZ655175 WTV655174:WTV655175 HJ720710:HJ720711 RF720710:RF720711 ABB720710:ABB720711 AKX720710:AKX720711 AUT720710:AUT720711 BEP720710:BEP720711 BOL720710:BOL720711 BYH720710:BYH720711 CID720710:CID720711 CRZ720710:CRZ720711 DBV720710:DBV720711 DLR720710:DLR720711 DVN720710:DVN720711 EFJ720710:EFJ720711 EPF720710:EPF720711 EZB720710:EZB720711 FIX720710:FIX720711 FST720710:FST720711 GCP720710:GCP720711 GML720710:GML720711 GWH720710:GWH720711 HGD720710:HGD720711 HPZ720710:HPZ720711 HZV720710:HZV720711 IJR720710:IJR720711 ITN720710:ITN720711 JDJ720710:JDJ720711 JNF720710:JNF720711 JXB720710:JXB720711 KGX720710:KGX720711 KQT720710:KQT720711 LAP720710:LAP720711 LKL720710:LKL720711 LUH720710:LUH720711 MED720710:MED720711 MNZ720710:MNZ720711 MXV720710:MXV720711 NHR720710:NHR720711 NRN720710:NRN720711 OBJ720710:OBJ720711 OLF720710:OLF720711 OVB720710:OVB720711 PEX720710:PEX720711 POT720710:POT720711 PYP720710:PYP720711 QIL720710:QIL720711 QSH720710:QSH720711 RCD720710:RCD720711 RLZ720710:RLZ720711 RVV720710:RVV720711 SFR720710:SFR720711 SPN720710:SPN720711 SZJ720710:SZJ720711 TJF720710:TJF720711 TTB720710:TTB720711 UCX720710:UCX720711 UMT720710:UMT720711 UWP720710:UWP720711 VGL720710:VGL720711 VQH720710:VQH720711 WAD720710:WAD720711 WJZ720710:WJZ720711 WTV720710:WTV720711 HJ786246:HJ786247 RF786246:RF786247 ABB786246:ABB786247 AKX786246:AKX786247 AUT786246:AUT786247 BEP786246:BEP786247 BOL786246:BOL786247 BYH786246:BYH786247 CID786246:CID786247 CRZ786246:CRZ786247 DBV786246:DBV786247 DLR786246:DLR786247 DVN786246:DVN786247 EFJ786246:EFJ786247 EPF786246:EPF786247 EZB786246:EZB786247 FIX786246:FIX786247 FST786246:FST786247 GCP786246:GCP786247 GML786246:GML786247 GWH786246:GWH786247 HGD786246:HGD786247 HPZ786246:HPZ786247 HZV786246:HZV786247 IJR786246:IJR786247 ITN786246:ITN786247 JDJ786246:JDJ786247 JNF786246:JNF786247 JXB786246:JXB786247 KGX786246:KGX786247 KQT786246:KQT786247 LAP786246:LAP786247 LKL786246:LKL786247 LUH786246:LUH786247 MED786246:MED786247 MNZ786246:MNZ786247 MXV786246:MXV786247 NHR786246:NHR786247 NRN786246:NRN786247 OBJ786246:OBJ786247 OLF786246:OLF786247 OVB786246:OVB786247 PEX786246:PEX786247 POT786246:POT786247 PYP786246:PYP786247 QIL786246:QIL786247 QSH786246:QSH786247 RCD786246:RCD786247 RLZ786246:RLZ786247 RVV786246:RVV786247 SFR786246:SFR786247 SPN786246:SPN786247 SZJ786246:SZJ786247 TJF786246:TJF786247 TTB786246:TTB786247 UCX786246:UCX786247 UMT786246:UMT786247 UWP786246:UWP786247 VGL786246:VGL786247 VQH786246:VQH786247 WAD786246:WAD786247 WJZ786246:WJZ786247 WTV786246:WTV786247 HJ851782:HJ851783 RF851782:RF851783 ABB851782:ABB851783 AKX851782:AKX851783 AUT851782:AUT851783 BEP851782:BEP851783 BOL851782:BOL851783 BYH851782:BYH851783 CID851782:CID851783 CRZ851782:CRZ851783 DBV851782:DBV851783 DLR851782:DLR851783 DVN851782:DVN851783 EFJ851782:EFJ851783 EPF851782:EPF851783 EZB851782:EZB851783 FIX851782:FIX851783 FST851782:FST851783 GCP851782:GCP851783 GML851782:GML851783 GWH851782:GWH851783 HGD851782:HGD851783 HPZ851782:HPZ851783 HZV851782:HZV851783 IJR851782:IJR851783 ITN851782:ITN851783 JDJ851782:JDJ851783 JNF851782:JNF851783 JXB851782:JXB851783 KGX851782:KGX851783 KQT851782:KQT851783 LAP851782:LAP851783 LKL851782:LKL851783 LUH851782:LUH851783 MED851782:MED851783 MNZ851782:MNZ851783 MXV851782:MXV851783 NHR851782:NHR851783 NRN851782:NRN851783 OBJ851782:OBJ851783 OLF851782:OLF851783 OVB851782:OVB851783 PEX851782:PEX851783 POT851782:POT851783 PYP851782:PYP851783 QIL851782:QIL851783 QSH851782:QSH851783 RCD851782:RCD851783 RLZ851782:RLZ851783 RVV851782:RVV851783 SFR851782:SFR851783 SPN851782:SPN851783 SZJ851782:SZJ851783 TJF851782:TJF851783 TTB851782:TTB851783 UCX851782:UCX851783 UMT851782:UMT851783 UWP851782:UWP851783 VGL851782:VGL851783 VQH851782:VQH851783 WAD851782:WAD851783 WJZ851782:WJZ851783 WTV851782:WTV851783 HJ917318:HJ917319 RF917318:RF917319 ABB917318:ABB917319 AKX917318:AKX917319 AUT917318:AUT917319 BEP917318:BEP917319 BOL917318:BOL917319 BYH917318:BYH917319 CID917318:CID917319 CRZ917318:CRZ917319 DBV917318:DBV917319 DLR917318:DLR917319 DVN917318:DVN917319 EFJ917318:EFJ917319 EPF917318:EPF917319 EZB917318:EZB917319 FIX917318:FIX917319 FST917318:FST917319 GCP917318:GCP917319 GML917318:GML917319 GWH917318:GWH917319 HGD917318:HGD917319 HPZ917318:HPZ917319 HZV917318:HZV917319 IJR917318:IJR917319 ITN917318:ITN917319 JDJ917318:JDJ917319 JNF917318:JNF917319 JXB917318:JXB917319 KGX917318:KGX917319 KQT917318:KQT917319 LAP917318:LAP917319 LKL917318:LKL917319 LUH917318:LUH917319 MED917318:MED917319 MNZ917318:MNZ917319 MXV917318:MXV917319 NHR917318:NHR917319 NRN917318:NRN917319 OBJ917318:OBJ917319 OLF917318:OLF917319 OVB917318:OVB917319 PEX917318:PEX917319 POT917318:POT917319 PYP917318:PYP917319 QIL917318:QIL917319 QSH917318:QSH917319 RCD917318:RCD917319 RLZ917318:RLZ917319 RVV917318:RVV917319 SFR917318:SFR917319 SPN917318:SPN917319 SZJ917318:SZJ917319 TJF917318:TJF917319 TTB917318:TTB917319 UCX917318:UCX917319 UMT917318:UMT917319 UWP917318:UWP917319 VGL917318:VGL917319 VQH917318:VQH917319 WAD917318:WAD917319 WJZ917318:WJZ917319 WTV917318:WTV917319 HJ982854:HJ982855 RF982854:RF982855 ABB982854:ABB982855 AKX982854:AKX982855 AUT982854:AUT982855 BEP982854:BEP982855 BOL982854:BOL982855 BYH982854:BYH982855 CID982854:CID982855 CRZ982854:CRZ982855 DBV982854:DBV982855 DLR982854:DLR982855 DVN982854:DVN982855 EFJ982854:EFJ982855 EPF982854:EPF982855 EZB982854:EZB982855 FIX982854:FIX982855 FST982854:FST982855 GCP982854:GCP982855 GML982854:GML982855 GWH982854:GWH982855 HGD982854:HGD982855 HPZ982854:HPZ982855 HZV982854:HZV982855 IJR982854:IJR982855 ITN982854:ITN982855 JDJ982854:JDJ982855 JNF982854:JNF982855 JXB982854:JXB982855 KGX982854:KGX982855 KQT982854:KQT982855 LAP982854:LAP982855 LKL982854:LKL982855 LUH982854:LUH982855 MED982854:MED982855 MNZ982854:MNZ982855 MXV982854:MXV982855 NHR982854:NHR982855 NRN982854:NRN982855 OBJ982854:OBJ982855 OLF982854:OLF982855 OVB982854:OVB982855 PEX982854:PEX982855 POT982854:POT982855 PYP982854:PYP982855 QIL982854:QIL982855 QSH982854:QSH982855 RCD982854:RCD982855 RLZ982854:RLZ982855 RVV982854:RVV982855 SFR982854:SFR982855 SPN982854:SPN982855 SZJ982854:SZJ982855 TJF982854:TJF982855 TTB982854:TTB982855 UCX982854:UCX982855 UMT982854:UMT982855 UWP982854:UWP982855 VGL982854:VGL982855 VQH982854:VQH982855 WAD982854:WAD982855 WJZ982854:WJZ982855 WTV982854:WTV982855 HJ458577 RF458577 ABB458577 AKX458577 AUT458577 BEP458577 BOL458577 BYH458577 CID458577 CRZ458577 DBV458577 DLR458577 DVN458577 EFJ458577 EPF458577 EZB458577 FIX458577 FST458577 GCP458577 GML458577 GWH458577 HGD458577 HPZ458577 HZV458577 IJR458577 ITN458577 JDJ458577 JNF458577 JXB458577 KGX458577 KQT458577 LAP458577 LKL458577 LUH458577 MED458577 MNZ458577 MXV458577 NHR458577 NRN458577 OBJ458577 OLF458577 OVB458577 PEX458577 POT458577 PYP458577 QIL458577 QSH458577 RCD458577 RLZ458577 RVV458577 SFR458577 SPN458577 SZJ458577 TJF458577 TTB458577 UCX458577 UMT458577 UWP458577 VGL458577 VQH458577 WAD458577 WJZ458577 WTV458577 HJ65353 RF65353 ABB65353 AKX65353 AUT65353 BEP65353 BOL65353 BYH65353 CID65353 CRZ65353 DBV65353 DLR65353 DVN65353 EFJ65353 EPF65353 EZB65353 FIX65353 FST65353 GCP65353 GML65353 GWH65353 HGD65353 HPZ65353 HZV65353 IJR65353 ITN65353 JDJ65353 JNF65353 JXB65353 KGX65353 KQT65353 LAP65353 LKL65353 LUH65353 MED65353 MNZ65353 MXV65353 NHR65353 NRN65353 OBJ65353 OLF65353 OVB65353 PEX65353 POT65353 PYP65353 QIL65353 QSH65353 RCD65353 RLZ65353 RVV65353 SFR65353 SPN65353 SZJ65353 TJF65353 TTB65353 UCX65353 UMT65353 UWP65353 VGL65353 VQH65353 WAD65353 WJZ65353 WTV65353 HJ130889 RF130889 ABB130889 AKX130889 AUT130889 BEP130889 BOL130889 BYH130889 CID130889 CRZ130889 DBV130889 DLR130889 DVN130889 EFJ130889 EPF130889 EZB130889 FIX130889 FST130889 GCP130889 GML130889 GWH130889 HGD130889 HPZ130889 HZV130889 IJR130889 ITN130889 JDJ130889 JNF130889 JXB130889 KGX130889 KQT130889 LAP130889 LKL130889 LUH130889 MED130889 MNZ130889 MXV130889 NHR130889 NRN130889 OBJ130889 OLF130889 OVB130889 PEX130889 POT130889 PYP130889 QIL130889 QSH130889 RCD130889 RLZ130889 RVV130889 SFR130889 SPN130889 SZJ130889 TJF130889 TTB130889 UCX130889 UMT130889 UWP130889 VGL130889 VQH130889 WAD130889 WJZ130889 WTV130889 HJ196425 RF196425 ABB196425 AKX196425 AUT196425 BEP196425 BOL196425 BYH196425 CID196425 CRZ196425 DBV196425 DLR196425 DVN196425 EFJ196425 EPF196425 EZB196425 FIX196425 FST196425 GCP196425 GML196425 GWH196425 HGD196425 HPZ196425 HZV196425 IJR196425 ITN196425 JDJ196425 JNF196425 JXB196425 KGX196425 KQT196425 LAP196425 LKL196425 LUH196425 MED196425 MNZ196425 MXV196425 NHR196425 NRN196425 OBJ196425 OLF196425 OVB196425 PEX196425 POT196425 PYP196425 QIL196425 QSH196425 RCD196425 RLZ196425 RVV196425 SFR196425 SPN196425 SZJ196425 TJF196425 TTB196425 UCX196425 UMT196425 UWP196425 VGL196425 VQH196425 WAD196425 WJZ196425 WTV196425 HJ261961 RF261961 ABB261961 AKX261961 AUT261961 BEP261961 BOL261961 BYH261961 CID261961 CRZ261961 DBV261961 DLR261961 DVN261961 EFJ261961 EPF261961 EZB261961 FIX261961 FST261961 GCP261961 GML261961 GWH261961 HGD261961 HPZ261961 HZV261961 IJR261961 ITN261961 JDJ261961 JNF261961 JXB261961 KGX261961 KQT261961 LAP261961 LKL261961 LUH261961 MED261961 MNZ261961 MXV261961 NHR261961 NRN261961 OBJ261961 OLF261961 OVB261961 PEX261961 POT261961 PYP261961 QIL261961 QSH261961 RCD261961 RLZ261961 RVV261961 SFR261961 SPN261961 SZJ261961 TJF261961 TTB261961 UCX261961 UMT261961 UWP261961 VGL261961 VQH261961 WAD261961 WJZ261961 WTV261961 HJ327497 RF327497 ABB327497 AKX327497 AUT327497 BEP327497 BOL327497 BYH327497 CID327497 CRZ327497 DBV327497 DLR327497 DVN327497 EFJ327497 EPF327497 EZB327497 FIX327497 FST327497 GCP327497 GML327497 GWH327497 HGD327497 HPZ327497 HZV327497 IJR327497 ITN327497 JDJ327497 JNF327497 JXB327497 KGX327497 KQT327497 LAP327497 LKL327497 LUH327497 MED327497 MNZ327497 MXV327497 NHR327497 NRN327497 OBJ327497 OLF327497 OVB327497 PEX327497 POT327497 PYP327497 QIL327497 QSH327497 RCD327497 RLZ327497 RVV327497 SFR327497 SPN327497 SZJ327497 TJF327497 TTB327497 UCX327497 UMT327497 UWP327497 VGL327497 VQH327497 WAD327497 WJZ327497 WTV327497 HJ393033 RF393033 ABB393033 AKX393033 AUT393033 BEP393033 BOL393033 BYH393033 CID393033 CRZ393033 DBV393033 DLR393033 DVN393033 EFJ393033 EPF393033 EZB393033 FIX393033 FST393033 GCP393033 GML393033 GWH393033 HGD393033 HPZ393033 HZV393033 IJR393033 ITN393033 JDJ393033 JNF393033 JXB393033 KGX393033 KQT393033 LAP393033 LKL393033 LUH393033 MED393033 MNZ393033 MXV393033 NHR393033 NRN393033 OBJ393033 OLF393033 OVB393033 PEX393033 POT393033 PYP393033 QIL393033 QSH393033 RCD393033 RLZ393033 RVV393033 SFR393033 SPN393033 SZJ393033 TJF393033 TTB393033 UCX393033 UMT393033 UWP393033 VGL393033 VQH393033 WAD393033 WJZ393033 WTV393033 HJ458569 RF458569 ABB458569 AKX458569 AUT458569 BEP458569 BOL458569 BYH458569 CID458569 CRZ458569 DBV458569 DLR458569 DVN458569 EFJ458569 EPF458569 EZB458569 FIX458569 FST458569 GCP458569 GML458569 GWH458569 HGD458569 HPZ458569 HZV458569 IJR458569 ITN458569 JDJ458569 JNF458569 JXB458569 KGX458569 KQT458569 LAP458569 LKL458569 LUH458569 MED458569 MNZ458569 MXV458569 NHR458569 NRN458569 OBJ458569 OLF458569 OVB458569 PEX458569 POT458569 PYP458569 QIL458569 QSH458569 RCD458569 RLZ458569 RVV458569 SFR458569 SPN458569 SZJ458569 TJF458569 TTB458569 UCX458569 UMT458569 UWP458569 VGL458569 VQH458569 WAD458569 WJZ458569 WTV458569 HJ524105 RF524105 ABB524105 AKX524105 AUT524105 BEP524105 BOL524105 BYH524105 CID524105 CRZ524105 DBV524105 DLR524105 DVN524105 EFJ524105 EPF524105 EZB524105 FIX524105 FST524105 GCP524105 GML524105 GWH524105 HGD524105 HPZ524105 HZV524105 IJR524105 ITN524105 JDJ524105 JNF524105 JXB524105 KGX524105 KQT524105 LAP524105 LKL524105 LUH524105 MED524105 MNZ524105 MXV524105 NHR524105 NRN524105 OBJ524105 OLF524105 OVB524105 PEX524105 POT524105 PYP524105 QIL524105 QSH524105 RCD524105 RLZ524105 RVV524105 SFR524105 SPN524105 SZJ524105 TJF524105 TTB524105 UCX524105 UMT524105 UWP524105 VGL524105 VQH524105 WAD524105 WJZ524105 WTV524105 HJ589641 RF589641 ABB589641 AKX589641 AUT589641 BEP589641 BOL589641 BYH589641 CID589641 CRZ589641 DBV589641 DLR589641 DVN589641 EFJ589641 EPF589641 EZB589641 FIX589641 FST589641 GCP589641 GML589641 GWH589641 HGD589641 HPZ589641 HZV589641 IJR589641 ITN589641 JDJ589641 JNF589641 JXB589641 KGX589641 KQT589641 LAP589641 LKL589641 LUH589641 MED589641 MNZ589641 MXV589641 NHR589641 NRN589641 OBJ589641 OLF589641 OVB589641 PEX589641 POT589641 PYP589641 QIL589641 QSH589641 RCD589641 RLZ589641 RVV589641 SFR589641 SPN589641 SZJ589641 TJF589641 TTB589641 UCX589641 UMT589641 UWP589641 VGL589641 VQH589641 WAD589641 WJZ589641 WTV589641 HJ655177 RF655177 ABB655177 AKX655177 AUT655177 BEP655177 BOL655177 BYH655177 CID655177 CRZ655177 DBV655177 DLR655177 DVN655177 EFJ655177 EPF655177 EZB655177 FIX655177 FST655177 GCP655177 GML655177 GWH655177 HGD655177 HPZ655177 HZV655177 IJR655177 ITN655177 JDJ655177 JNF655177 JXB655177 KGX655177 KQT655177 LAP655177 LKL655177 LUH655177 MED655177 MNZ655177 MXV655177 NHR655177 NRN655177 OBJ655177 OLF655177 OVB655177 PEX655177 POT655177 PYP655177 QIL655177 QSH655177 RCD655177 RLZ655177 RVV655177 SFR655177 SPN655177 SZJ655177 TJF655177 TTB655177 UCX655177 UMT655177 UWP655177 VGL655177 VQH655177 WAD655177 WJZ655177 WTV655177 HJ720713 RF720713 ABB720713 AKX720713 AUT720713 BEP720713 BOL720713 BYH720713 CID720713 CRZ720713 DBV720713 DLR720713 DVN720713 EFJ720713 EPF720713 EZB720713 FIX720713 FST720713 GCP720713 GML720713 GWH720713 HGD720713 HPZ720713 HZV720713 IJR720713 ITN720713 JDJ720713 JNF720713 JXB720713 KGX720713 KQT720713 LAP720713 LKL720713 LUH720713 MED720713 MNZ720713 MXV720713 NHR720713 NRN720713 OBJ720713 OLF720713 OVB720713 PEX720713 POT720713 PYP720713 QIL720713 QSH720713 RCD720713 RLZ720713 RVV720713 SFR720713 SPN720713 SZJ720713 TJF720713 TTB720713 UCX720713 UMT720713 UWP720713 VGL720713 VQH720713 WAD720713 WJZ720713 WTV720713 HJ786249 RF786249 ABB786249 AKX786249 AUT786249 BEP786249 BOL786249 BYH786249 CID786249 CRZ786249 DBV786249 DLR786249 DVN786249 EFJ786249 EPF786249 EZB786249 FIX786249 FST786249 GCP786249 GML786249 GWH786249 HGD786249 HPZ786249 HZV786249 IJR786249 ITN786249 JDJ786249 JNF786249 JXB786249 KGX786249 KQT786249 LAP786249 LKL786249 LUH786249 MED786249 MNZ786249 MXV786249 NHR786249 NRN786249 OBJ786249 OLF786249 OVB786249 PEX786249 POT786249 PYP786249 QIL786249 QSH786249 RCD786249 RLZ786249 RVV786249 SFR786249 SPN786249 SZJ786249 TJF786249 TTB786249 UCX786249 UMT786249 UWP786249 VGL786249 VQH786249 WAD786249 WJZ786249 WTV786249 HJ851785 RF851785 ABB851785 AKX851785 AUT851785 BEP851785 BOL851785 BYH851785 CID851785 CRZ851785 DBV851785 DLR851785 DVN851785 EFJ851785 EPF851785 EZB851785 FIX851785 FST851785 GCP851785 GML851785 GWH851785 HGD851785 HPZ851785 HZV851785 IJR851785 ITN851785 JDJ851785 JNF851785 JXB851785 KGX851785 KQT851785 LAP851785 LKL851785 LUH851785 MED851785 MNZ851785 MXV851785 NHR851785 NRN851785 OBJ851785 OLF851785 OVB851785 PEX851785 POT851785 PYP851785 QIL851785 QSH851785 RCD851785 RLZ851785 RVV851785 SFR851785 SPN851785 SZJ851785 TJF851785 TTB851785 UCX851785 UMT851785 UWP851785 VGL851785 VQH851785 WAD851785 WJZ851785 WTV851785 HJ917321 RF917321 ABB917321 AKX917321 AUT917321 BEP917321 BOL917321 BYH917321 CID917321 CRZ917321 DBV917321 DLR917321 DVN917321 EFJ917321 EPF917321 EZB917321 FIX917321 FST917321 GCP917321 GML917321 GWH917321 HGD917321 HPZ917321 HZV917321 IJR917321 ITN917321 JDJ917321 JNF917321 JXB917321 KGX917321 KQT917321 LAP917321 LKL917321 LUH917321 MED917321 MNZ917321 MXV917321 NHR917321 NRN917321 OBJ917321 OLF917321 OVB917321 PEX917321 POT917321 PYP917321 QIL917321 QSH917321 RCD917321 RLZ917321 RVV917321 SFR917321 SPN917321 SZJ917321 TJF917321 TTB917321 UCX917321 UMT917321 UWP917321 VGL917321 VQH917321 WAD917321 WJZ917321 WTV917321 HJ982857 RF982857 ABB982857 AKX982857 AUT982857 BEP982857 BOL982857 BYH982857 CID982857 CRZ982857 DBV982857 DLR982857 DVN982857 EFJ982857 EPF982857 EZB982857 FIX982857 FST982857 GCP982857 GML982857 GWH982857 HGD982857 HPZ982857 HZV982857 IJR982857 ITN982857 JDJ982857 JNF982857 JXB982857 KGX982857 KQT982857 LAP982857 LKL982857 LUH982857 MED982857 MNZ982857 MXV982857 NHR982857 NRN982857 OBJ982857 OLF982857 OVB982857 PEX982857 POT982857 PYP982857 QIL982857 QSH982857 RCD982857 RLZ982857 RVV982857 SFR982857 SPN982857 SZJ982857 TJF982857 TTB982857 UCX982857 UMT982857 UWP982857 VGL982857 VQH982857 WAD982857 WJZ982857 WTV982857 HJ524113 RF524113 ABB524113 AKX524113 AUT524113 BEP524113 BOL524113 BYH524113 CID524113 CRZ524113 DBV524113 DLR524113 DVN524113 EFJ524113 EPF524113 EZB524113 FIX524113 FST524113 GCP524113 GML524113 GWH524113 HGD524113 HPZ524113 HZV524113 IJR524113 ITN524113 JDJ524113 JNF524113 JXB524113 KGX524113 KQT524113 LAP524113 LKL524113 LUH524113 MED524113 MNZ524113 MXV524113 NHR524113 NRN524113 OBJ524113 OLF524113 OVB524113 PEX524113 POT524113 PYP524113 QIL524113 QSH524113 RCD524113 RLZ524113 RVV524113 SFR524113 SPN524113 SZJ524113 TJF524113 TTB524113 UCX524113 UMT524113 UWP524113 VGL524113 VQH524113 WAD524113 WJZ524113 WTV524113 HJ65382 RF65382 ABB65382 AKX65382 AUT65382 BEP65382 BOL65382 BYH65382 CID65382 CRZ65382 DBV65382 DLR65382 DVN65382 EFJ65382 EPF65382 EZB65382 FIX65382 FST65382 GCP65382 GML65382 GWH65382 HGD65382 HPZ65382 HZV65382 IJR65382 ITN65382 JDJ65382 JNF65382 JXB65382 KGX65382 KQT65382 LAP65382 LKL65382 LUH65382 MED65382 MNZ65382 MXV65382 NHR65382 NRN65382 OBJ65382 OLF65382 OVB65382 PEX65382 POT65382 PYP65382 QIL65382 QSH65382 RCD65382 RLZ65382 RVV65382 SFR65382 SPN65382 SZJ65382 TJF65382 TTB65382 UCX65382 UMT65382 UWP65382 VGL65382 VQH65382 WAD65382 WJZ65382 WTV65382 HJ130918 RF130918 ABB130918 AKX130918 AUT130918 BEP130918 BOL130918 BYH130918 CID130918 CRZ130918 DBV130918 DLR130918 DVN130918 EFJ130918 EPF130918 EZB130918 FIX130918 FST130918 GCP130918 GML130918 GWH130918 HGD130918 HPZ130918 HZV130918 IJR130918 ITN130918 JDJ130918 JNF130918 JXB130918 KGX130918 KQT130918 LAP130918 LKL130918 LUH130918 MED130918 MNZ130918 MXV130918 NHR130918 NRN130918 OBJ130918 OLF130918 OVB130918 PEX130918 POT130918 PYP130918 QIL130918 QSH130918 RCD130918 RLZ130918 RVV130918 SFR130918 SPN130918 SZJ130918 TJF130918 TTB130918 UCX130918 UMT130918 UWP130918 VGL130918 VQH130918 WAD130918 WJZ130918 WTV130918 HJ196454 RF196454 ABB196454 AKX196454 AUT196454 BEP196454 BOL196454 BYH196454 CID196454 CRZ196454 DBV196454 DLR196454 DVN196454 EFJ196454 EPF196454 EZB196454 FIX196454 FST196454 GCP196454 GML196454 GWH196454 HGD196454 HPZ196454 HZV196454 IJR196454 ITN196454 JDJ196454 JNF196454 JXB196454 KGX196454 KQT196454 LAP196454 LKL196454 LUH196454 MED196454 MNZ196454 MXV196454 NHR196454 NRN196454 OBJ196454 OLF196454 OVB196454 PEX196454 POT196454 PYP196454 QIL196454 QSH196454 RCD196454 RLZ196454 RVV196454 SFR196454 SPN196454 SZJ196454 TJF196454 TTB196454 UCX196454 UMT196454 UWP196454 VGL196454 VQH196454 WAD196454 WJZ196454 WTV196454 HJ261990 RF261990 ABB261990 AKX261990 AUT261990 BEP261990 BOL261990 BYH261990 CID261990 CRZ261990 DBV261990 DLR261990 DVN261990 EFJ261990 EPF261990 EZB261990 FIX261990 FST261990 GCP261990 GML261990 GWH261990 HGD261990 HPZ261990 HZV261990 IJR261990 ITN261990 JDJ261990 JNF261990 JXB261990 KGX261990 KQT261990 LAP261990 LKL261990 LUH261990 MED261990 MNZ261990 MXV261990 NHR261990 NRN261990 OBJ261990 OLF261990 OVB261990 PEX261990 POT261990 PYP261990 QIL261990 QSH261990 RCD261990 RLZ261990 RVV261990 SFR261990 SPN261990 SZJ261990 TJF261990 TTB261990 UCX261990 UMT261990 UWP261990 VGL261990 VQH261990 WAD261990 WJZ261990 WTV261990 HJ327526 RF327526 ABB327526 AKX327526 AUT327526 BEP327526 BOL327526 BYH327526 CID327526 CRZ327526 DBV327526 DLR327526 DVN327526 EFJ327526 EPF327526 EZB327526 FIX327526 FST327526 GCP327526 GML327526 GWH327526 HGD327526 HPZ327526 HZV327526 IJR327526 ITN327526 JDJ327526 JNF327526 JXB327526 KGX327526 KQT327526 LAP327526 LKL327526 LUH327526 MED327526 MNZ327526 MXV327526 NHR327526 NRN327526 OBJ327526 OLF327526 OVB327526 PEX327526 POT327526 PYP327526 QIL327526 QSH327526 RCD327526 RLZ327526 RVV327526 SFR327526 SPN327526 SZJ327526 TJF327526 TTB327526 UCX327526 UMT327526 UWP327526 VGL327526 VQH327526 WAD327526 WJZ327526 WTV327526 HJ393062 RF393062 ABB393062 AKX393062 AUT393062 BEP393062 BOL393062 BYH393062 CID393062 CRZ393062 DBV393062 DLR393062 DVN393062 EFJ393062 EPF393062 EZB393062 FIX393062 FST393062 GCP393062 GML393062 GWH393062 HGD393062 HPZ393062 HZV393062 IJR393062 ITN393062 JDJ393062 JNF393062 JXB393062 KGX393062 KQT393062 LAP393062 LKL393062 LUH393062 MED393062 MNZ393062 MXV393062 NHR393062 NRN393062 OBJ393062 OLF393062 OVB393062 PEX393062 POT393062 PYP393062 QIL393062 QSH393062 RCD393062 RLZ393062 RVV393062 SFR393062 SPN393062 SZJ393062 TJF393062 TTB393062 UCX393062 UMT393062 UWP393062 VGL393062 VQH393062 WAD393062 WJZ393062 WTV393062 HJ458598 RF458598 ABB458598 AKX458598 AUT458598 BEP458598 BOL458598 BYH458598 CID458598 CRZ458598 DBV458598 DLR458598 DVN458598 EFJ458598 EPF458598 EZB458598 FIX458598 FST458598 GCP458598 GML458598 GWH458598 HGD458598 HPZ458598 HZV458598 IJR458598 ITN458598 JDJ458598 JNF458598 JXB458598 KGX458598 KQT458598 LAP458598 LKL458598 LUH458598 MED458598 MNZ458598 MXV458598 NHR458598 NRN458598 OBJ458598 OLF458598 OVB458598 PEX458598 POT458598 PYP458598 QIL458598 QSH458598 RCD458598 RLZ458598 RVV458598 SFR458598 SPN458598 SZJ458598 TJF458598 TTB458598 UCX458598 UMT458598 UWP458598 VGL458598 VQH458598 WAD458598 WJZ458598 WTV458598 HJ524134 RF524134 ABB524134 AKX524134 AUT524134 BEP524134 BOL524134 BYH524134 CID524134 CRZ524134 DBV524134 DLR524134 DVN524134 EFJ524134 EPF524134 EZB524134 FIX524134 FST524134 GCP524134 GML524134 GWH524134 HGD524134 HPZ524134 HZV524134 IJR524134 ITN524134 JDJ524134 JNF524134 JXB524134 KGX524134 KQT524134 LAP524134 LKL524134 LUH524134 MED524134 MNZ524134 MXV524134 NHR524134 NRN524134 OBJ524134 OLF524134 OVB524134 PEX524134 POT524134 PYP524134 QIL524134 QSH524134 RCD524134 RLZ524134 RVV524134 SFR524134 SPN524134 SZJ524134 TJF524134 TTB524134 UCX524134 UMT524134 UWP524134 VGL524134 VQH524134 WAD524134 WJZ524134 WTV524134 HJ589670 RF589670 ABB589670 AKX589670 AUT589670 BEP589670 BOL589670 BYH589670 CID589670 CRZ589670 DBV589670 DLR589670 DVN589670 EFJ589670 EPF589670 EZB589670 FIX589670 FST589670 GCP589670 GML589670 GWH589670 HGD589670 HPZ589670 HZV589670 IJR589670 ITN589670 JDJ589670 JNF589670 JXB589670 KGX589670 KQT589670 LAP589670 LKL589670 LUH589670 MED589670 MNZ589670 MXV589670 NHR589670 NRN589670 OBJ589670 OLF589670 OVB589670 PEX589670 POT589670 PYP589670 QIL589670 QSH589670 RCD589670 RLZ589670 RVV589670 SFR589670 SPN589670 SZJ589670 TJF589670 TTB589670 UCX589670 UMT589670 UWP589670 VGL589670 VQH589670 WAD589670 WJZ589670 WTV589670 HJ655206 RF655206 ABB655206 AKX655206 AUT655206 BEP655206 BOL655206 BYH655206 CID655206 CRZ655206 DBV655206 DLR655206 DVN655206 EFJ655206 EPF655206 EZB655206 FIX655206 FST655206 GCP655206 GML655206 GWH655206 HGD655206 HPZ655206 HZV655206 IJR655206 ITN655206 JDJ655206 JNF655206 JXB655206 KGX655206 KQT655206 LAP655206 LKL655206 LUH655206 MED655206 MNZ655206 MXV655206 NHR655206 NRN655206 OBJ655206 OLF655206 OVB655206 PEX655206 POT655206 PYP655206 QIL655206 QSH655206 RCD655206 RLZ655206 RVV655206 SFR655206 SPN655206 SZJ655206 TJF655206 TTB655206 UCX655206 UMT655206 UWP655206 VGL655206 VQH655206 WAD655206 WJZ655206 WTV655206 HJ720742 RF720742 ABB720742 AKX720742 AUT720742 BEP720742 BOL720742 BYH720742 CID720742 CRZ720742 DBV720742 DLR720742 DVN720742 EFJ720742 EPF720742 EZB720742 FIX720742 FST720742 GCP720742 GML720742 GWH720742 HGD720742 HPZ720742 HZV720742 IJR720742 ITN720742 JDJ720742 JNF720742 JXB720742 KGX720742 KQT720742 LAP720742 LKL720742 LUH720742 MED720742 MNZ720742 MXV720742 NHR720742 NRN720742 OBJ720742 OLF720742 OVB720742 PEX720742 POT720742 PYP720742 QIL720742 QSH720742 RCD720742 RLZ720742 RVV720742 SFR720742 SPN720742 SZJ720742 TJF720742 TTB720742 UCX720742 UMT720742 UWP720742 VGL720742 VQH720742 WAD720742 WJZ720742 WTV720742 HJ786278 RF786278 ABB786278 AKX786278 AUT786278 BEP786278 BOL786278 BYH786278 CID786278 CRZ786278 DBV786278 DLR786278 DVN786278 EFJ786278 EPF786278 EZB786278 FIX786278 FST786278 GCP786278 GML786278 GWH786278 HGD786278 HPZ786278 HZV786278 IJR786278 ITN786278 JDJ786278 JNF786278 JXB786278 KGX786278 KQT786278 LAP786278 LKL786278 LUH786278 MED786278 MNZ786278 MXV786278 NHR786278 NRN786278 OBJ786278 OLF786278 OVB786278 PEX786278 POT786278 PYP786278 QIL786278 QSH786278 RCD786278 RLZ786278 RVV786278 SFR786278 SPN786278 SZJ786278 TJF786278 TTB786278 UCX786278 UMT786278 UWP786278 VGL786278 VQH786278 WAD786278 WJZ786278 WTV786278 HJ851814 RF851814 ABB851814 AKX851814 AUT851814 BEP851814 BOL851814 BYH851814 CID851814 CRZ851814 DBV851814 DLR851814 DVN851814 EFJ851814 EPF851814 EZB851814 FIX851814 FST851814 GCP851814 GML851814 GWH851814 HGD851814 HPZ851814 HZV851814 IJR851814 ITN851814 JDJ851814 JNF851814 JXB851814 KGX851814 KQT851814 LAP851814 LKL851814 LUH851814 MED851814 MNZ851814 MXV851814 NHR851814 NRN851814 OBJ851814 OLF851814 OVB851814 PEX851814 POT851814 PYP851814 QIL851814 QSH851814 RCD851814 RLZ851814 RVV851814 SFR851814 SPN851814 SZJ851814 TJF851814 TTB851814 UCX851814 UMT851814 UWP851814 VGL851814 VQH851814 WAD851814 WJZ851814 WTV851814 HJ917350 RF917350 ABB917350 AKX917350 AUT917350 BEP917350 BOL917350 BYH917350 CID917350 CRZ917350 DBV917350 DLR917350 DVN917350 EFJ917350 EPF917350 EZB917350 FIX917350 FST917350 GCP917350 GML917350 GWH917350 HGD917350 HPZ917350 HZV917350 IJR917350 ITN917350 JDJ917350 JNF917350 JXB917350 KGX917350 KQT917350 LAP917350 LKL917350 LUH917350 MED917350 MNZ917350 MXV917350 NHR917350 NRN917350 OBJ917350 OLF917350 OVB917350 PEX917350 POT917350 PYP917350 QIL917350 QSH917350 RCD917350 RLZ917350 RVV917350 SFR917350 SPN917350 SZJ917350 TJF917350 TTB917350 UCX917350 UMT917350 UWP917350 VGL917350 VQH917350 WAD917350 WJZ917350 WTV917350 HJ982886 RF982886 ABB982886 AKX982886 AUT982886 BEP982886 BOL982886 BYH982886 CID982886 CRZ982886 DBV982886 DLR982886 DVN982886 EFJ982886 EPF982886 EZB982886 FIX982886 FST982886 GCP982886 GML982886 GWH982886 HGD982886 HPZ982886 HZV982886 IJR982886 ITN982886 JDJ982886 JNF982886 JXB982886 KGX982886 KQT982886 LAP982886 LKL982886 LUH982886 MED982886 MNZ982886 MXV982886 NHR982886 NRN982886 OBJ982886 OLF982886 OVB982886 PEX982886 POT982886 PYP982886 QIL982886 QSH982886 RCD982886 RLZ982886 RVV982886 SFR982886 SPN982886 SZJ982886 TJF982886 TTB982886 UCX982886 UMT982886 UWP982886 VGL982886 VQH982886 WAD982886 WJZ982886 WTV982886 HJ589649 RF589649 ABB589649 AKX589649 AUT589649 BEP589649 BOL589649 BYH589649 CID589649 CRZ589649 DBV589649 DLR589649 DVN589649 EFJ589649 EPF589649 EZB589649 FIX589649 FST589649 GCP589649 GML589649 GWH589649 HGD589649 HPZ589649 HZV589649 IJR589649 ITN589649 JDJ589649 JNF589649 JXB589649 KGX589649 KQT589649 LAP589649 LKL589649 LUH589649 MED589649 MNZ589649 MXV589649 NHR589649 NRN589649 OBJ589649 OLF589649 OVB589649 PEX589649 POT589649 PYP589649 QIL589649 QSH589649 RCD589649 RLZ589649 RVV589649 SFR589649 SPN589649 SZJ589649 TJF589649 TTB589649 UCX589649 UMT589649 UWP589649 VGL589649 VQH589649 WAD589649 WJZ589649 WTV589649 HJ65379 RF65379 ABB65379 AKX65379 AUT65379 BEP65379 BOL65379 BYH65379 CID65379 CRZ65379 DBV65379 DLR65379 DVN65379 EFJ65379 EPF65379 EZB65379 FIX65379 FST65379 GCP65379 GML65379 GWH65379 HGD65379 HPZ65379 HZV65379 IJR65379 ITN65379 JDJ65379 JNF65379 JXB65379 KGX65379 KQT65379 LAP65379 LKL65379 LUH65379 MED65379 MNZ65379 MXV65379 NHR65379 NRN65379 OBJ65379 OLF65379 OVB65379 PEX65379 POT65379 PYP65379 QIL65379 QSH65379 RCD65379 RLZ65379 RVV65379 SFR65379 SPN65379 SZJ65379 TJF65379 TTB65379 UCX65379 UMT65379 UWP65379 VGL65379 VQH65379 WAD65379 WJZ65379 WTV65379 HJ130915 RF130915 ABB130915 AKX130915 AUT130915 BEP130915 BOL130915 BYH130915 CID130915 CRZ130915 DBV130915 DLR130915 DVN130915 EFJ130915 EPF130915 EZB130915 FIX130915 FST130915 GCP130915 GML130915 GWH130915 HGD130915 HPZ130915 HZV130915 IJR130915 ITN130915 JDJ130915 JNF130915 JXB130915 KGX130915 KQT130915 LAP130915 LKL130915 LUH130915 MED130915 MNZ130915 MXV130915 NHR130915 NRN130915 OBJ130915 OLF130915 OVB130915 PEX130915 POT130915 PYP130915 QIL130915 QSH130915 RCD130915 RLZ130915 RVV130915 SFR130915 SPN130915 SZJ130915 TJF130915 TTB130915 UCX130915 UMT130915 UWP130915 VGL130915 VQH130915 WAD130915 WJZ130915 WTV130915 HJ196451 RF196451 ABB196451 AKX196451 AUT196451 BEP196451 BOL196451 BYH196451 CID196451 CRZ196451 DBV196451 DLR196451 DVN196451 EFJ196451 EPF196451 EZB196451 FIX196451 FST196451 GCP196451 GML196451 GWH196451 HGD196451 HPZ196451 HZV196451 IJR196451 ITN196451 JDJ196451 JNF196451 JXB196451 KGX196451 KQT196451 LAP196451 LKL196451 LUH196451 MED196451 MNZ196451 MXV196451 NHR196451 NRN196451 OBJ196451 OLF196451 OVB196451 PEX196451 POT196451 PYP196451 QIL196451 QSH196451 RCD196451 RLZ196451 RVV196451 SFR196451 SPN196451 SZJ196451 TJF196451 TTB196451 UCX196451 UMT196451 UWP196451 VGL196451 VQH196451 WAD196451 WJZ196451 WTV196451 HJ261987 RF261987 ABB261987 AKX261987 AUT261987 BEP261987 BOL261987 BYH261987 CID261987 CRZ261987 DBV261987 DLR261987 DVN261987 EFJ261987 EPF261987 EZB261987 FIX261987 FST261987 GCP261987 GML261987 GWH261987 HGD261987 HPZ261987 HZV261987 IJR261987 ITN261987 JDJ261987 JNF261987 JXB261987 KGX261987 KQT261987 LAP261987 LKL261987 LUH261987 MED261987 MNZ261987 MXV261987 NHR261987 NRN261987 OBJ261987 OLF261987 OVB261987 PEX261987 POT261987 PYP261987 QIL261987 QSH261987 RCD261987 RLZ261987 RVV261987 SFR261987 SPN261987 SZJ261987 TJF261987 TTB261987 UCX261987 UMT261987 UWP261987 VGL261987 VQH261987 WAD261987 WJZ261987 WTV261987 HJ327523 RF327523 ABB327523 AKX327523 AUT327523 BEP327523 BOL327523 BYH327523 CID327523 CRZ327523 DBV327523 DLR327523 DVN327523 EFJ327523 EPF327523 EZB327523 FIX327523 FST327523 GCP327523 GML327523 GWH327523 HGD327523 HPZ327523 HZV327523 IJR327523 ITN327523 JDJ327523 JNF327523 JXB327523 KGX327523 KQT327523 LAP327523 LKL327523 LUH327523 MED327523 MNZ327523 MXV327523 NHR327523 NRN327523 OBJ327523 OLF327523 OVB327523 PEX327523 POT327523 PYP327523 QIL327523 QSH327523 RCD327523 RLZ327523 RVV327523 SFR327523 SPN327523 SZJ327523 TJF327523 TTB327523 UCX327523 UMT327523 UWP327523 VGL327523 VQH327523 WAD327523 WJZ327523 WTV327523 HJ393059 RF393059 ABB393059 AKX393059 AUT393059 BEP393059 BOL393059 BYH393059 CID393059 CRZ393059 DBV393059 DLR393059 DVN393059 EFJ393059 EPF393059 EZB393059 FIX393059 FST393059 GCP393059 GML393059 GWH393059 HGD393059 HPZ393059 HZV393059 IJR393059 ITN393059 JDJ393059 JNF393059 JXB393059 KGX393059 KQT393059 LAP393059 LKL393059 LUH393059 MED393059 MNZ393059 MXV393059 NHR393059 NRN393059 OBJ393059 OLF393059 OVB393059 PEX393059 POT393059 PYP393059 QIL393059 QSH393059 RCD393059 RLZ393059 RVV393059 SFR393059 SPN393059 SZJ393059 TJF393059 TTB393059 UCX393059 UMT393059 UWP393059 VGL393059 VQH393059 WAD393059 WJZ393059 WTV393059 HJ458595 RF458595 ABB458595 AKX458595 AUT458595 BEP458595 BOL458595 BYH458595 CID458595 CRZ458595 DBV458595 DLR458595 DVN458595 EFJ458595 EPF458595 EZB458595 FIX458595 FST458595 GCP458595 GML458595 GWH458595 HGD458595 HPZ458595 HZV458595 IJR458595 ITN458595 JDJ458595 JNF458595 JXB458595 KGX458595 KQT458595 LAP458595 LKL458595 LUH458595 MED458595 MNZ458595 MXV458595 NHR458595 NRN458595 OBJ458595 OLF458595 OVB458595 PEX458595 POT458595 PYP458595 QIL458595 QSH458595 RCD458595 RLZ458595 RVV458595 SFR458595 SPN458595 SZJ458595 TJF458595 TTB458595 UCX458595 UMT458595 UWP458595 VGL458595 VQH458595 WAD458595 WJZ458595 WTV458595 HJ524131 RF524131 ABB524131 AKX524131 AUT524131 BEP524131 BOL524131 BYH524131 CID524131 CRZ524131 DBV524131 DLR524131 DVN524131 EFJ524131 EPF524131 EZB524131 FIX524131 FST524131 GCP524131 GML524131 GWH524131 HGD524131 HPZ524131 HZV524131 IJR524131 ITN524131 JDJ524131 JNF524131 JXB524131 KGX524131 KQT524131 LAP524131 LKL524131 LUH524131 MED524131 MNZ524131 MXV524131 NHR524131 NRN524131 OBJ524131 OLF524131 OVB524131 PEX524131 POT524131 PYP524131 QIL524131 QSH524131 RCD524131 RLZ524131 RVV524131 SFR524131 SPN524131 SZJ524131 TJF524131 TTB524131 UCX524131 UMT524131 UWP524131 VGL524131 VQH524131 WAD524131 WJZ524131 WTV524131 HJ589667 RF589667 ABB589667 AKX589667 AUT589667 BEP589667 BOL589667 BYH589667 CID589667 CRZ589667 DBV589667 DLR589667 DVN589667 EFJ589667 EPF589667 EZB589667 FIX589667 FST589667 GCP589667 GML589667 GWH589667 HGD589667 HPZ589667 HZV589667 IJR589667 ITN589667 JDJ589667 JNF589667 JXB589667 KGX589667 KQT589667 LAP589667 LKL589667 LUH589667 MED589667 MNZ589667 MXV589667 NHR589667 NRN589667 OBJ589667 OLF589667 OVB589667 PEX589667 POT589667 PYP589667 QIL589667 QSH589667 RCD589667 RLZ589667 RVV589667 SFR589667 SPN589667 SZJ589667 TJF589667 TTB589667 UCX589667 UMT589667 UWP589667 VGL589667 VQH589667 WAD589667 WJZ589667 WTV589667 HJ655203 RF655203 ABB655203 AKX655203 AUT655203 BEP655203 BOL655203 BYH655203 CID655203 CRZ655203 DBV655203 DLR655203 DVN655203 EFJ655203 EPF655203 EZB655203 FIX655203 FST655203 GCP655203 GML655203 GWH655203 HGD655203 HPZ655203 HZV655203 IJR655203 ITN655203 JDJ655203 JNF655203 JXB655203 KGX655203 KQT655203 LAP655203 LKL655203 LUH655203 MED655203 MNZ655203 MXV655203 NHR655203 NRN655203 OBJ655203 OLF655203 OVB655203 PEX655203 POT655203 PYP655203 QIL655203 QSH655203 RCD655203 RLZ655203 RVV655203 SFR655203 SPN655203 SZJ655203 TJF655203 TTB655203 UCX655203 UMT655203 UWP655203 VGL655203 VQH655203 WAD655203 WJZ655203 WTV655203 HJ720739 RF720739 ABB720739 AKX720739 AUT720739 BEP720739 BOL720739 BYH720739 CID720739 CRZ720739 DBV720739 DLR720739 DVN720739 EFJ720739 EPF720739 EZB720739 FIX720739 FST720739 GCP720739 GML720739 GWH720739 HGD720739 HPZ720739 HZV720739 IJR720739 ITN720739 JDJ720739 JNF720739 JXB720739 KGX720739 KQT720739 LAP720739 LKL720739 LUH720739 MED720739 MNZ720739 MXV720739 NHR720739 NRN720739 OBJ720739 OLF720739 OVB720739 PEX720739 POT720739 PYP720739 QIL720739 QSH720739 RCD720739 RLZ720739 RVV720739 SFR720739 SPN720739 SZJ720739 TJF720739 TTB720739 UCX720739 UMT720739 UWP720739 VGL720739 VQH720739 WAD720739 WJZ720739 WTV720739 HJ786275 RF786275 ABB786275 AKX786275 AUT786275 BEP786275 BOL786275 BYH786275 CID786275 CRZ786275 DBV786275 DLR786275 DVN786275 EFJ786275 EPF786275 EZB786275 FIX786275 FST786275 GCP786275 GML786275 GWH786275 HGD786275 HPZ786275 HZV786275 IJR786275 ITN786275 JDJ786275 JNF786275 JXB786275 KGX786275 KQT786275 LAP786275 LKL786275 LUH786275 MED786275 MNZ786275 MXV786275 NHR786275 NRN786275 OBJ786275 OLF786275 OVB786275 PEX786275 POT786275 PYP786275 QIL786275 QSH786275 RCD786275 RLZ786275 RVV786275 SFR786275 SPN786275 SZJ786275 TJF786275 TTB786275 UCX786275 UMT786275 UWP786275 VGL786275 VQH786275 WAD786275 WJZ786275 WTV786275 HJ851811 RF851811 ABB851811 AKX851811 AUT851811 BEP851811 BOL851811 BYH851811 CID851811 CRZ851811 DBV851811 DLR851811 DVN851811 EFJ851811 EPF851811 EZB851811 FIX851811 FST851811 GCP851811 GML851811 GWH851811 HGD851811 HPZ851811 HZV851811 IJR851811 ITN851811 JDJ851811 JNF851811 JXB851811 KGX851811 KQT851811 LAP851811 LKL851811 LUH851811 MED851811 MNZ851811 MXV851811 NHR851811 NRN851811 OBJ851811 OLF851811 OVB851811 PEX851811 POT851811 PYP851811 QIL851811 QSH851811 RCD851811 RLZ851811 RVV851811 SFR851811 SPN851811 SZJ851811 TJF851811 TTB851811 UCX851811 UMT851811 UWP851811 VGL851811 VQH851811 WAD851811 WJZ851811 WTV851811 HJ917347 RF917347 ABB917347 AKX917347 AUT917347 BEP917347 BOL917347 BYH917347 CID917347 CRZ917347 DBV917347 DLR917347 DVN917347 EFJ917347 EPF917347 EZB917347 FIX917347 FST917347 GCP917347 GML917347 GWH917347 HGD917347 HPZ917347 HZV917347 IJR917347 ITN917347 JDJ917347 JNF917347 JXB917347 KGX917347 KQT917347 LAP917347 LKL917347 LUH917347 MED917347 MNZ917347 MXV917347 NHR917347 NRN917347 OBJ917347 OLF917347 OVB917347 PEX917347 POT917347 PYP917347 QIL917347 QSH917347 RCD917347 RLZ917347 RVV917347 SFR917347 SPN917347 SZJ917347 TJF917347 TTB917347 UCX917347 UMT917347 UWP917347 VGL917347 VQH917347 WAD917347 WJZ917347 WTV917347 HJ982883 RF982883 ABB982883 AKX982883 AUT982883 BEP982883 BOL982883 BYH982883 CID982883 CRZ982883 DBV982883 DLR982883 DVN982883 EFJ982883 EPF982883 EZB982883 FIX982883 FST982883 GCP982883 GML982883 GWH982883 HGD982883 HPZ982883 HZV982883 IJR982883 ITN982883 JDJ982883 JNF982883 JXB982883 KGX982883 KQT982883 LAP982883 LKL982883 LUH982883 MED982883 MNZ982883 MXV982883 NHR982883 NRN982883 OBJ982883 OLF982883 OVB982883 PEX982883 POT982883 PYP982883 QIL982883 QSH982883 RCD982883 RLZ982883 RVV982883 SFR982883 SPN982883 SZJ982883 TJF982883 TTB982883 UCX982883 UMT982883 UWP982883 VGL982883 VQH982883 WAD982883 WJZ982883 WTV982883 HJ655185 RF655185 ABB655185 AKX655185 AUT655185 BEP655185 BOL655185 BYH655185 CID655185 CRZ655185 DBV655185 DLR655185 DVN655185 EFJ655185 EPF655185 EZB655185 FIX655185 FST655185 GCP655185 GML655185 GWH655185 HGD655185 HPZ655185 HZV655185 IJR655185 ITN655185 JDJ655185 JNF655185 JXB655185 KGX655185 KQT655185 LAP655185 LKL655185 LUH655185 MED655185 MNZ655185 MXV655185 NHR655185 NRN655185 OBJ655185 OLF655185 OVB655185 PEX655185 POT655185 PYP655185 QIL655185 QSH655185 RCD655185 RLZ655185 RVV655185 SFR655185 SPN655185 SZJ655185 TJF655185 TTB655185 UCX655185 UMT655185 UWP655185 VGL655185 VQH655185 WAD655185 WJZ655185 WTV655185 HJ65376:HJ65377 RF65376:RF65377 ABB65376:ABB65377 AKX65376:AKX65377 AUT65376:AUT65377 BEP65376:BEP65377 BOL65376:BOL65377 BYH65376:BYH65377 CID65376:CID65377 CRZ65376:CRZ65377 DBV65376:DBV65377 DLR65376:DLR65377 DVN65376:DVN65377 EFJ65376:EFJ65377 EPF65376:EPF65377 EZB65376:EZB65377 FIX65376:FIX65377 FST65376:FST65377 GCP65376:GCP65377 GML65376:GML65377 GWH65376:GWH65377 HGD65376:HGD65377 HPZ65376:HPZ65377 HZV65376:HZV65377 IJR65376:IJR65377 ITN65376:ITN65377 JDJ65376:JDJ65377 JNF65376:JNF65377 JXB65376:JXB65377 KGX65376:KGX65377 KQT65376:KQT65377 LAP65376:LAP65377 LKL65376:LKL65377 LUH65376:LUH65377 MED65376:MED65377 MNZ65376:MNZ65377 MXV65376:MXV65377 NHR65376:NHR65377 NRN65376:NRN65377 OBJ65376:OBJ65377 OLF65376:OLF65377 OVB65376:OVB65377 PEX65376:PEX65377 POT65376:POT65377 PYP65376:PYP65377 QIL65376:QIL65377 QSH65376:QSH65377 RCD65376:RCD65377 RLZ65376:RLZ65377 RVV65376:RVV65377 SFR65376:SFR65377 SPN65376:SPN65377 SZJ65376:SZJ65377 TJF65376:TJF65377 TTB65376:TTB65377 UCX65376:UCX65377 UMT65376:UMT65377 UWP65376:UWP65377 VGL65376:VGL65377 VQH65376:VQH65377 WAD65376:WAD65377 WJZ65376:WJZ65377 WTV65376:WTV65377 HJ130912:HJ130913 RF130912:RF130913 ABB130912:ABB130913 AKX130912:AKX130913 AUT130912:AUT130913 BEP130912:BEP130913 BOL130912:BOL130913 BYH130912:BYH130913 CID130912:CID130913 CRZ130912:CRZ130913 DBV130912:DBV130913 DLR130912:DLR130913 DVN130912:DVN130913 EFJ130912:EFJ130913 EPF130912:EPF130913 EZB130912:EZB130913 FIX130912:FIX130913 FST130912:FST130913 GCP130912:GCP130913 GML130912:GML130913 GWH130912:GWH130913 HGD130912:HGD130913 HPZ130912:HPZ130913 HZV130912:HZV130913 IJR130912:IJR130913 ITN130912:ITN130913 JDJ130912:JDJ130913 JNF130912:JNF130913 JXB130912:JXB130913 KGX130912:KGX130913 KQT130912:KQT130913 LAP130912:LAP130913 LKL130912:LKL130913 LUH130912:LUH130913 MED130912:MED130913 MNZ130912:MNZ130913 MXV130912:MXV130913 NHR130912:NHR130913 NRN130912:NRN130913 OBJ130912:OBJ130913 OLF130912:OLF130913 OVB130912:OVB130913 PEX130912:PEX130913 POT130912:POT130913 PYP130912:PYP130913 QIL130912:QIL130913 QSH130912:QSH130913 RCD130912:RCD130913 RLZ130912:RLZ130913 RVV130912:RVV130913 SFR130912:SFR130913 SPN130912:SPN130913 SZJ130912:SZJ130913 TJF130912:TJF130913 TTB130912:TTB130913 UCX130912:UCX130913 UMT130912:UMT130913 UWP130912:UWP130913 VGL130912:VGL130913 VQH130912:VQH130913 WAD130912:WAD130913 WJZ130912:WJZ130913 WTV130912:WTV130913 HJ196448:HJ196449 RF196448:RF196449 ABB196448:ABB196449 AKX196448:AKX196449 AUT196448:AUT196449 BEP196448:BEP196449 BOL196448:BOL196449 BYH196448:BYH196449 CID196448:CID196449 CRZ196448:CRZ196449 DBV196448:DBV196449 DLR196448:DLR196449 DVN196448:DVN196449 EFJ196448:EFJ196449 EPF196448:EPF196449 EZB196448:EZB196449 FIX196448:FIX196449 FST196448:FST196449 GCP196448:GCP196449 GML196448:GML196449 GWH196448:GWH196449 HGD196448:HGD196449 HPZ196448:HPZ196449 HZV196448:HZV196449 IJR196448:IJR196449 ITN196448:ITN196449 JDJ196448:JDJ196449 JNF196448:JNF196449 JXB196448:JXB196449 KGX196448:KGX196449 KQT196448:KQT196449 LAP196448:LAP196449 LKL196448:LKL196449 LUH196448:LUH196449 MED196448:MED196449 MNZ196448:MNZ196449 MXV196448:MXV196449 NHR196448:NHR196449 NRN196448:NRN196449 OBJ196448:OBJ196449 OLF196448:OLF196449 OVB196448:OVB196449 PEX196448:PEX196449 POT196448:POT196449 PYP196448:PYP196449 QIL196448:QIL196449 QSH196448:QSH196449 RCD196448:RCD196449 RLZ196448:RLZ196449 RVV196448:RVV196449 SFR196448:SFR196449 SPN196448:SPN196449 SZJ196448:SZJ196449 TJF196448:TJF196449 TTB196448:TTB196449 UCX196448:UCX196449 UMT196448:UMT196449 UWP196448:UWP196449 VGL196448:VGL196449 VQH196448:VQH196449 WAD196448:WAD196449 WJZ196448:WJZ196449 WTV196448:WTV196449 HJ261984:HJ261985 RF261984:RF261985 ABB261984:ABB261985 AKX261984:AKX261985 AUT261984:AUT261985 BEP261984:BEP261985 BOL261984:BOL261985 BYH261984:BYH261985 CID261984:CID261985 CRZ261984:CRZ261985 DBV261984:DBV261985 DLR261984:DLR261985 DVN261984:DVN261985 EFJ261984:EFJ261985 EPF261984:EPF261985 EZB261984:EZB261985 FIX261984:FIX261985 FST261984:FST261985 GCP261984:GCP261985 GML261984:GML261985 GWH261984:GWH261985 HGD261984:HGD261985 HPZ261984:HPZ261985 HZV261984:HZV261985 IJR261984:IJR261985 ITN261984:ITN261985 JDJ261984:JDJ261985 JNF261984:JNF261985 JXB261984:JXB261985 KGX261984:KGX261985 KQT261984:KQT261985 LAP261984:LAP261985 LKL261984:LKL261985 LUH261984:LUH261985 MED261984:MED261985 MNZ261984:MNZ261985 MXV261984:MXV261985 NHR261984:NHR261985 NRN261984:NRN261985 OBJ261984:OBJ261985 OLF261984:OLF261985 OVB261984:OVB261985 PEX261984:PEX261985 POT261984:POT261985 PYP261984:PYP261985 QIL261984:QIL261985 QSH261984:QSH261985 RCD261984:RCD261985 RLZ261984:RLZ261985 RVV261984:RVV261985 SFR261984:SFR261985 SPN261984:SPN261985 SZJ261984:SZJ261985 TJF261984:TJF261985 TTB261984:TTB261985 UCX261984:UCX261985 UMT261984:UMT261985 UWP261984:UWP261985 VGL261984:VGL261985 VQH261984:VQH261985 WAD261984:WAD261985 WJZ261984:WJZ261985 WTV261984:WTV261985 HJ327520:HJ327521 RF327520:RF327521 ABB327520:ABB327521 AKX327520:AKX327521 AUT327520:AUT327521 BEP327520:BEP327521 BOL327520:BOL327521 BYH327520:BYH327521 CID327520:CID327521 CRZ327520:CRZ327521 DBV327520:DBV327521 DLR327520:DLR327521 DVN327520:DVN327521 EFJ327520:EFJ327521 EPF327520:EPF327521 EZB327520:EZB327521 FIX327520:FIX327521 FST327520:FST327521 GCP327520:GCP327521 GML327520:GML327521 GWH327520:GWH327521 HGD327520:HGD327521 HPZ327520:HPZ327521 HZV327520:HZV327521 IJR327520:IJR327521 ITN327520:ITN327521 JDJ327520:JDJ327521 JNF327520:JNF327521 JXB327520:JXB327521 KGX327520:KGX327521 KQT327520:KQT327521 LAP327520:LAP327521 LKL327520:LKL327521 LUH327520:LUH327521 MED327520:MED327521 MNZ327520:MNZ327521 MXV327520:MXV327521 NHR327520:NHR327521 NRN327520:NRN327521 OBJ327520:OBJ327521 OLF327520:OLF327521 OVB327520:OVB327521 PEX327520:PEX327521 POT327520:POT327521 PYP327520:PYP327521 QIL327520:QIL327521 QSH327520:QSH327521 RCD327520:RCD327521 RLZ327520:RLZ327521 RVV327520:RVV327521 SFR327520:SFR327521 SPN327520:SPN327521 SZJ327520:SZJ327521 TJF327520:TJF327521 TTB327520:TTB327521 UCX327520:UCX327521 UMT327520:UMT327521 UWP327520:UWP327521 VGL327520:VGL327521 VQH327520:VQH327521 WAD327520:WAD327521 WJZ327520:WJZ327521 WTV327520:WTV327521 HJ393056:HJ393057 RF393056:RF393057 ABB393056:ABB393057 AKX393056:AKX393057 AUT393056:AUT393057 BEP393056:BEP393057 BOL393056:BOL393057 BYH393056:BYH393057 CID393056:CID393057 CRZ393056:CRZ393057 DBV393056:DBV393057 DLR393056:DLR393057 DVN393056:DVN393057 EFJ393056:EFJ393057 EPF393056:EPF393057 EZB393056:EZB393057 FIX393056:FIX393057 FST393056:FST393057 GCP393056:GCP393057 GML393056:GML393057 GWH393056:GWH393057 HGD393056:HGD393057 HPZ393056:HPZ393057 HZV393056:HZV393057 IJR393056:IJR393057 ITN393056:ITN393057 JDJ393056:JDJ393057 JNF393056:JNF393057 JXB393056:JXB393057 KGX393056:KGX393057 KQT393056:KQT393057 LAP393056:LAP393057 LKL393056:LKL393057 LUH393056:LUH393057 MED393056:MED393057 MNZ393056:MNZ393057 MXV393056:MXV393057 NHR393056:NHR393057 NRN393056:NRN393057 OBJ393056:OBJ393057 OLF393056:OLF393057 OVB393056:OVB393057 PEX393056:PEX393057 POT393056:POT393057 PYP393056:PYP393057 QIL393056:QIL393057 QSH393056:QSH393057 RCD393056:RCD393057 RLZ393056:RLZ393057 RVV393056:RVV393057 SFR393056:SFR393057 SPN393056:SPN393057 SZJ393056:SZJ393057 TJF393056:TJF393057 TTB393056:TTB393057 UCX393056:UCX393057 UMT393056:UMT393057 UWP393056:UWP393057 VGL393056:VGL393057 VQH393056:VQH393057 WAD393056:WAD393057 WJZ393056:WJZ393057 WTV393056:WTV393057 HJ458592:HJ458593 RF458592:RF458593 ABB458592:ABB458593 AKX458592:AKX458593 AUT458592:AUT458593 BEP458592:BEP458593 BOL458592:BOL458593 BYH458592:BYH458593 CID458592:CID458593 CRZ458592:CRZ458593 DBV458592:DBV458593 DLR458592:DLR458593 DVN458592:DVN458593 EFJ458592:EFJ458593 EPF458592:EPF458593 EZB458592:EZB458593 FIX458592:FIX458593 FST458592:FST458593 GCP458592:GCP458593 GML458592:GML458593 GWH458592:GWH458593 HGD458592:HGD458593 HPZ458592:HPZ458593 HZV458592:HZV458593 IJR458592:IJR458593 ITN458592:ITN458593 JDJ458592:JDJ458593 JNF458592:JNF458593 JXB458592:JXB458593 KGX458592:KGX458593 KQT458592:KQT458593 LAP458592:LAP458593 LKL458592:LKL458593 LUH458592:LUH458593 MED458592:MED458593 MNZ458592:MNZ458593 MXV458592:MXV458593 NHR458592:NHR458593 NRN458592:NRN458593 OBJ458592:OBJ458593 OLF458592:OLF458593 OVB458592:OVB458593 PEX458592:PEX458593 POT458592:POT458593 PYP458592:PYP458593 QIL458592:QIL458593 QSH458592:QSH458593 RCD458592:RCD458593 RLZ458592:RLZ458593 RVV458592:RVV458593 SFR458592:SFR458593 SPN458592:SPN458593 SZJ458592:SZJ458593 TJF458592:TJF458593 TTB458592:TTB458593 UCX458592:UCX458593 UMT458592:UMT458593 UWP458592:UWP458593 VGL458592:VGL458593 VQH458592:VQH458593 WAD458592:WAD458593 WJZ458592:WJZ458593 WTV458592:WTV458593 HJ524128:HJ524129 RF524128:RF524129 ABB524128:ABB524129 AKX524128:AKX524129 AUT524128:AUT524129 BEP524128:BEP524129 BOL524128:BOL524129 BYH524128:BYH524129 CID524128:CID524129 CRZ524128:CRZ524129 DBV524128:DBV524129 DLR524128:DLR524129 DVN524128:DVN524129 EFJ524128:EFJ524129 EPF524128:EPF524129 EZB524128:EZB524129 FIX524128:FIX524129 FST524128:FST524129 GCP524128:GCP524129 GML524128:GML524129 GWH524128:GWH524129 HGD524128:HGD524129 HPZ524128:HPZ524129 HZV524128:HZV524129 IJR524128:IJR524129 ITN524128:ITN524129 JDJ524128:JDJ524129 JNF524128:JNF524129 JXB524128:JXB524129 KGX524128:KGX524129 KQT524128:KQT524129 LAP524128:LAP524129 LKL524128:LKL524129 LUH524128:LUH524129 MED524128:MED524129 MNZ524128:MNZ524129 MXV524128:MXV524129 NHR524128:NHR524129 NRN524128:NRN524129 OBJ524128:OBJ524129 OLF524128:OLF524129 OVB524128:OVB524129 PEX524128:PEX524129 POT524128:POT524129 PYP524128:PYP524129 QIL524128:QIL524129 QSH524128:QSH524129 RCD524128:RCD524129 RLZ524128:RLZ524129 RVV524128:RVV524129 SFR524128:SFR524129 SPN524128:SPN524129 SZJ524128:SZJ524129 TJF524128:TJF524129 TTB524128:TTB524129 UCX524128:UCX524129 UMT524128:UMT524129 UWP524128:UWP524129 VGL524128:VGL524129 VQH524128:VQH524129 WAD524128:WAD524129 WJZ524128:WJZ524129 WTV524128:WTV524129 HJ589664:HJ589665 RF589664:RF589665 ABB589664:ABB589665 AKX589664:AKX589665 AUT589664:AUT589665 BEP589664:BEP589665 BOL589664:BOL589665 BYH589664:BYH589665 CID589664:CID589665 CRZ589664:CRZ589665 DBV589664:DBV589665 DLR589664:DLR589665 DVN589664:DVN589665 EFJ589664:EFJ589665 EPF589664:EPF589665 EZB589664:EZB589665 FIX589664:FIX589665 FST589664:FST589665 GCP589664:GCP589665 GML589664:GML589665 GWH589664:GWH589665 HGD589664:HGD589665 HPZ589664:HPZ589665 HZV589664:HZV589665 IJR589664:IJR589665 ITN589664:ITN589665 JDJ589664:JDJ589665 JNF589664:JNF589665 JXB589664:JXB589665 KGX589664:KGX589665 KQT589664:KQT589665 LAP589664:LAP589665 LKL589664:LKL589665 LUH589664:LUH589665 MED589664:MED589665 MNZ589664:MNZ589665 MXV589664:MXV589665 NHR589664:NHR589665 NRN589664:NRN589665 OBJ589664:OBJ589665 OLF589664:OLF589665 OVB589664:OVB589665 PEX589664:PEX589665 POT589664:POT589665 PYP589664:PYP589665 QIL589664:QIL589665 QSH589664:QSH589665 RCD589664:RCD589665 RLZ589664:RLZ589665 RVV589664:RVV589665 SFR589664:SFR589665 SPN589664:SPN589665 SZJ589664:SZJ589665 TJF589664:TJF589665 TTB589664:TTB589665 UCX589664:UCX589665 UMT589664:UMT589665 UWP589664:UWP589665 VGL589664:VGL589665 VQH589664:VQH589665 WAD589664:WAD589665 WJZ589664:WJZ589665 WTV589664:WTV589665 HJ655200:HJ655201 RF655200:RF655201 ABB655200:ABB655201 AKX655200:AKX655201 AUT655200:AUT655201 BEP655200:BEP655201 BOL655200:BOL655201 BYH655200:BYH655201 CID655200:CID655201 CRZ655200:CRZ655201 DBV655200:DBV655201 DLR655200:DLR655201 DVN655200:DVN655201 EFJ655200:EFJ655201 EPF655200:EPF655201 EZB655200:EZB655201 FIX655200:FIX655201 FST655200:FST655201 GCP655200:GCP655201 GML655200:GML655201 GWH655200:GWH655201 HGD655200:HGD655201 HPZ655200:HPZ655201 HZV655200:HZV655201 IJR655200:IJR655201 ITN655200:ITN655201 JDJ655200:JDJ655201 JNF655200:JNF655201 JXB655200:JXB655201 KGX655200:KGX655201 KQT655200:KQT655201 LAP655200:LAP655201 LKL655200:LKL655201 LUH655200:LUH655201 MED655200:MED655201 MNZ655200:MNZ655201 MXV655200:MXV655201 NHR655200:NHR655201 NRN655200:NRN655201 OBJ655200:OBJ655201 OLF655200:OLF655201 OVB655200:OVB655201 PEX655200:PEX655201 POT655200:POT655201 PYP655200:PYP655201 QIL655200:QIL655201 QSH655200:QSH655201 RCD655200:RCD655201 RLZ655200:RLZ655201 RVV655200:RVV655201 SFR655200:SFR655201 SPN655200:SPN655201 SZJ655200:SZJ655201 TJF655200:TJF655201 TTB655200:TTB655201 UCX655200:UCX655201 UMT655200:UMT655201 UWP655200:UWP655201 VGL655200:VGL655201 VQH655200:VQH655201 WAD655200:WAD655201 WJZ655200:WJZ655201 WTV655200:WTV655201 HJ720736:HJ720737 RF720736:RF720737 ABB720736:ABB720737 AKX720736:AKX720737 AUT720736:AUT720737 BEP720736:BEP720737 BOL720736:BOL720737 BYH720736:BYH720737 CID720736:CID720737 CRZ720736:CRZ720737 DBV720736:DBV720737 DLR720736:DLR720737 DVN720736:DVN720737 EFJ720736:EFJ720737 EPF720736:EPF720737 EZB720736:EZB720737 FIX720736:FIX720737 FST720736:FST720737 GCP720736:GCP720737 GML720736:GML720737 GWH720736:GWH720737 HGD720736:HGD720737 HPZ720736:HPZ720737 HZV720736:HZV720737 IJR720736:IJR720737 ITN720736:ITN720737 JDJ720736:JDJ720737 JNF720736:JNF720737 JXB720736:JXB720737 KGX720736:KGX720737 KQT720736:KQT720737 LAP720736:LAP720737 LKL720736:LKL720737 LUH720736:LUH720737 MED720736:MED720737 MNZ720736:MNZ720737 MXV720736:MXV720737 NHR720736:NHR720737 NRN720736:NRN720737 OBJ720736:OBJ720737 OLF720736:OLF720737 OVB720736:OVB720737 PEX720736:PEX720737 POT720736:POT720737 PYP720736:PYP720737 QIL720736:QIL720737 QSH720736:QSH720737 RCD720736:RCD720737 RLZ720736:RLZ720737 RVV720736:RVV720737 SFR720736:SFR720737 SPN720736:SPN720737 SZJ720736:SZJ720737 TJF720736:TJF720737 TTB720736:TTB720737 UCX720736:UCX720737 UMT720736:UMT720737 UWP720736:UWP720737 VGL720736:VGL720737 VQH720736:VQH720737 WAD720736:WAD720737 WJZ720736:WJZ720737 WTV720736:WTV720737 HJ786272:HJ786273 RF786272:RF786273 ABB786272:ABB786273 AKX786272:AKX786273 AUT786272:AUT786273 BEP786272:BEP786273 BOL786272:BOL786273 BYH786272:BYH786273 CID786272:CID786273 CRZ786272:CRZ786273 DBV786272:DBV786273 DLR786272:DLR786273 DVN786272:DVN786273 EFJ786272:EFJ786273 EPF786272:EPF786273 EZB786272:EZB786273 FIX786272:FIX786273 FST786272:FST786273 GCP786272:GCP786273 GML786272:GML786273 GWH786272:GWH786273 HGD786272:HGD786273 HPZ786272:HPZ786273 HZV786272:HZV786273 IJR786272:IJR786273 ITN786272:ITN786273 JDJ786272:JDJ786273 JNF786272:JNF786273 JXB786272:JXB786273 KGX786272:KGX786273 KQT786272:KQT786273 LAP786272:LAP786273 LKL786272:LKL786273 LUH786272:LUH786273 MED786272:MED786273 MNZ786272:MNZ786273 MXV786272:MXV786273 NHR786272:NHR786273 NRN786272:NRN786273 OBJ786272:OBJ786273 OLF786272:OLF786273 OVB786272:OVB786273 PEX786272:PEX786273 POT786272:POT786273 PYP786272:PYP786273 QIL786272:QIL786273 QSH786272:QSH786273 RCD786272:RCD786273 RLZ786272:RLZ786273 RVV786272:RVV786273 SFR786272:SFR786273 SPN786272:SPN786273 SZJ786272:SZJ786273 TJF786272:TJF786273 TTB786272:TTB786273 UCX786272:UCX786273 UMT786272:UMT786273 UWP786272:UWP786273 VGL786272:VGL786273 VQH786272:VQH786273 WAD786272:WAD786273 WJZ786272:WJZ786273 WTV786272:WTV786273 HJ851808:HJ851809 RF851808:RF851809 ABB851808:ABB851809 AKX851808:AKX851809 AUT851808:AUT851809 BEP851808:BEP851809 BOL851808:BOL851809 BYH851808:BYH851809 CID851808:CID851809 CRZ851808:CRZ851809 DBV851808:DBV851809 DLR851808:DLR851809 DVN851808:DVN851809 EFJ851808:EFJ851809 EPF851808:EPF851809 EZB851808:EZB851809 FIX851808:FIX851809 FST851808:FST851809 GCP851808:GCP851809 GML851808:GML851809 GWH851808:GWH851809 HGD851808:HGD851809 HPZ851808:HPZ851809 HZV851808:HZV851809 IJR851808:IJR851809 ITN851808:ITN851809 JDJ851808:JDJ851809 JNF851808:JNF851809 JXB851808:JXB851809 KGX851808:KGX851809 KQT851808:KQT851809 LAP851808:LAP851809 LKL851808:LKL851809 LUH851808:LUH851809 MED851808:MED851809 MNZ851808:MNZ851809 MXV851808:MXV851809 NHR851808:NHR851809 NRN851808:NRN851809 OBJ851808:OBJ851809 OLF851808:OLF851809 OVB851808:OVB851809 PEX851808:PEX851809 POT851808:POT851809 PYP851808:PYP851809 QIL851808:QIL851809 QSH851808:QSH851809 RCD851808:RCD851809 RLZ851808:RLZ851809 RVV851808:RVV851809 SFR851808:SFR851809 SPN851808:SPN851809 SZJ851808:SZJ851809 TJF851808:TJF851809 TTB851808:TTB851809 UCX851808:UCX851809 UMT851808:UMT851809 UWP851808:UWP851809 VGL851808:VGL851809 VQH851808:VQH851809 WAD851808:WAD851809 WJZ851808:WJZ851809 WTV851808:WTV851809 HJ917344:HJ917345 RF917344:RF917345 ABB917344:ABB917345 AKX917344:AKX917345 AUT917344:AUT917345 BEP917344:BEP917345 BOL917344:BOL917345 BYH917344:BYH917345 CID917344:CID917345 CRZ917344:CRZ917345 DBV917344:DBV917345 DLR917344:DLR917345 DVN917344:DVN917345 EFJ917344:EFJ917345 EPF917344:EPF917345 EZB917344:EZB917345 FIX917344:FIX917345 FST917344:FST917345 GCP917344:GCP917345 GML917344:GML917345 GWH917344:GWH917345 HGD917344:HGD917345 HPZ917344:HPZ917345 HZV917344:HZV917345 IJR917344:IJR917345 ITN917344:ITN917345 JDJ917344:JDJ917345 JNF917344:JNF917345 JXB917344:JXB917345 KGX917344:KGX917345 KQT917344:KQT917345 LAP917344:LAP917345 LKL917344:LKL917345 LUH917344:LUH917345 MED917344:MED917345 MNZ917344:MNZ917345 MXV917344:MXV917345 NHR917344:NHR917345 NRN917344:NRN917345 OBJ917344:OBJ917345 OLF917344:OLF917345 OVB917344:OVB917345 PEX917344:PEX917345 POT917344:POT917345 PYP917344:PYP917345 QIL917344:QIL917345 QSH917344:QSH917345 RCD917344:RCD917345 RLZ917344:RLZ917345 RVV917344:RVV917345 SFR917344:SFR917345 SPN917344:SPN917345 SZJ917344:SZJ917345 TJF917344:TJF917345 TTB917344:TTB917345 UCX917344:UCX917345 UMT917344:UMT917345 UWP917344:UWP917345 VGL917344:VGL917345 VQH917344:VQH917345 WAD917344:WAD917345 WJZ917344:WJZ917345 WTV917344:WTV917345 HJ982880:HJ982881 RF982880:RF982881 ABB982880:ABB982881 AKX982880:AKX982881 AUT982880:AUT982881 BEP982880:BEP982881 BOL982880:BOL982881 BYH982880:BYH982881 CID982880:CID982881 CRZ982880:CRZ982881 DBV982880:DBV982881 DLR982880:DLR982881 DVN982880:DVN982881 EFJ982880:EFJ982881 EPF982880:EPF982881 EZB982880:EZB982881 FIX982880:FIX982881 FST982880:FST982881 GCP982880:GCP982881 GML982880:GML982881 GWH982880:GWH982881 HGD982880:HGD982881 HPZ982880:HPZ982881 HZV982880:HZV982881 IJR982880:IJR982881 ITN982880:ITN982881 JDJ982880:JDJ982881 JNF982880:JNF982881 JXB982880:JXB982881 KGX982880:KGX982881 KQT982880:KQT982881 LAP982880:LAP982881 LKL982880:LKL982881 LUH982880:LUH982881 MED982880:MED982881 MNZ982880:MNZ982881 MXV982880:MXV982881 NHR982880:NHR982881 NRN982880:NRN982881 OBJ982880:OBJ982881 OLF982880:OLF982881 OVB982880:OVB982881 PEX982880:PEX982881 POT982880:POT982881 PYP982880:PYP982881 QIL982880:QIL982881 QSH982880:QSH982881 RCD982880:RCD982881 RLZ982880:RLZ982881 RVV982880:RVV982881 SFR982880:SFR982881 SPN982880:SPN982881 SZJ982880:SZJ982881 TJF982880:TJF982881 TTB982880:TTB982881 UCX982880:UCX982881 UMT982880:UMT982881 UWP982880:UWP982881 VGL982880:VGL982881 VQH982880:VQH982881 WAD982880:WAD982881 WJZ982880:WJZ982881 WTV982880:WTV982881 HJ720721 RF720721 ABB720721 AKX720721 AUT720721 BEP720721 BOL720721 BYH720721 CID720721 CRZ720721 DBV720721 DLR720721 DVN720721 EFJ720721 EPF720721 EZB720721 FIX720721 FST720721 GCP720721 GML720721 GWH720721 HGD720721 HPZ720721 HZV720721 IJR720721 ITN720721 JDJ720721 JNF720721 JXB720721 KGX720721 KQT720721 LAP720721 LKL720721 LUH720721 MED720721 MNZ720721 MXV720721 NHR720721 NRN720721 OBJ720721 OLF720721 OVB720721 PEX720721 POT720721 PYP720721 QIL720721 QSH720721 RCD720721 RLZ720721 RVV720721 SFR720721 SPN720721 SZJ720721 TJF720721 TTB720721 UCX720721 UMT720721 UWP720721 VGL720721 VQH720721 WAD720721 WJZ720721 WTV720721 HJ65373 RF65373 ABB65373 AKX65373 AUT65373 BEP65373 BOL65373 BYH65373 CID65373 CRZ65373 DBV65373 DLR65373 DVN65373 EFJ65373 EPF65373 EZB65373 FIX65373 FST65373 GCP65373 GML65373 GWH65373 HGD65373 HPZ65373 HZV65373 IJR65373 ITN65373 JDJ65373 JNF65373 JXB65373 KGX65373 KQT65373 LAP65373 LKL65373 LUH65373 MED65373 MNZ65373 MXV65373 NHR65373 NRN65373 OBJ65373 OLF65373 OVB65373 PEX65373 POT65373 PYP65373 QIL65373 QSH65373 RCD65373 RLZ65373 RVV65373 SFR65373 SPN65373 SZJ65373 TJF65373 TTB65373 UCX65373 UMT65373 UWP65373 VGL65373 VQH65373 WAD65373 WJZ65373 WTV65373 HJ130909 RF130909 ABB130909 AKX130909 AUT130909 BEP130909 BOL130909 BYH130909 CID130909 CRZ130909 DBV130909 DLR130909 DVN130909 EFJ130909 EPF130909 EZB130909 FIX130909 FST130909 GCP130909 GML130909 GWH130909 HGD130909 HPZ130909 HZV130909 IJR130909 ITN130909 JDJ130909 JNF130909 JXB130909 KGX130909 KQT130909 LAP130909 LKL130909 LUH130909 MED130909 MNZ130909 MXV130909 NHR130909 NRN130909 OBJ130909 OLF130909 OVB130909 PEX130909 POT130909 PYP130909 QIL130909 QSH130909 RCD130909 RLZ130909 RVV130909 SFR130909 SPN130909 SZJ130909 TJF130909 TTB130909 UCX130909 UMT130909 UWP130909 VGL130909 VQH130909 WAD130909 WJZ130909 WTV130909 HJ196445 RF196445 ABB196445 AKX196445 AUT196445 BEP196445 BOL196445 BYH196445 CID196445 CRZ196445 DBV196445 DLR196445 DVN196445 EFJ196445 EPF196445 EZB196445 FIX196445 FST196445 GCP196445 GML196445 GWH196445 HGD196445 HPZ196445 HZV196445 IJR196445 ITN196445 JDJ196445 JNF196445 JXB196445 KGX196445 KQT196445 LAP196445 LKL196445 LUH196445 MED196445 MNZ196445 MXV196445 NHR196445 NRN196445 OBJ196445 OLF196445 OVB196445 PEX196445 POT196445 PYP196445 QIL196445 QSH196445 RCD196445 RLZ196445 RVV196445 SFR196445 SPN196445 SZJ196445 TJF196445 TTB196445 UCX196445 UMT196445 UWP196445 VGL196445 VQH196445 WAD196445 WJZ196445 WTV196445 HJ261981 RF261981 ABB261981 AKX261981 AUT261981 BEP261981 BOL261981 BYH261981 CID261981 CRZ261981 DBV261981 DLR261981 DVN261981 EFJ261981 EPF261981 EZB261981 FIX261981 FST261981 GCP261981 GML261981 GWH261981 HGD261981 HPZ261981 HZV261981 IJR261981 ITN261981 JDJ261981 JNF261981 JXB261981 KGX261981 KQT261981 LAP261981 LKL261981 LUH261981 MED261981 MNZ261981 MXV261981 NHR261981 NRN261981 OBJ261981 OLF261981 OVB261981 PEX261981 POT261981 PYP261981 QIL261981 QSH261981 RCD261981 RLZ261981 RVV261981 SFR261981 SPN261981 SZJ261981 TJF261981 TTB261981 UCX261981 UMT261981 UWP261981 VGL261981 VQH261981 WAD261981 WJZ261981 WTV261981 HJ327517 RF327517 ABB327517 AKX327517 AUT327517 BEP327517 BOL327517 BYH327517 CID327517 CRZ327517 DBV327517 DLR327517 DVN327517 EFJ327517 EPF327517 EZB327517 FIX327517 FST327517 GCP327517 GML327517 GWH327517 HGD327517 HPZ327517 HZV327517 IJR327517 ITN327517 JDJ327517 JNF327517 JXB327517 KGX327517 KQT327517 LAP327517 LKL327517 LUH327517 MED327517 MNZ327517 MXV327517 NHR327517 NRN327517 OBJ327517 OLF327517 OVB327517 PEX327517 POT327517 PYP327517 QIL327517 QSH327517 RCD327517 RLZ327517 RVV327517 SFR327517 SPN327517 SZJ327517 TJF327517 TTB327517 UCX327517 UMT327517 UWP327517 VGL327517 VQH327517 WAD327517 WJZ327517 WTV327517 HJ393053 RF393053 ABB393053 AKX393053 AUT393053 BEP393053 BOL393053 BYH393053 CID393053 CRZ393053 DBV393053 DLR393053 DVN393053 EFJ393053 EPF393053 EZB393053 FIX393053 FST393053 GCP393053 GML393053 GWH393053 HGD393053 HPZ393053 HZV393053 IJR393053 ITN393053 JDJ393053 JNF393053 JXB393053 KGX393053 KQT393053 LAP393053 LKL393053 LUH393053 MED393053 MNZ393053 MXV393053 NHR393053 NRN393053 OBJ393053 OLF393053 OVB393053 PEX393053 POT393053 PYP393053 QIL393053 QSH393053 RCD393053 RLZ393053 RVV393053 SFR393053 SPN393053 SZJ393053 TJF393053 TTB393053 UCX393053 UMT393053 UWP393053 VGL393053 VQH393053 WAD393053 WJZ393053 WTV393053 HJ458589 RF458589 ABB458589 AKX458589 AUT458589 BEP458589 BOL458589 BYH458589 CID458589 CRZ458589 DBV458589 DLR458589 DVN458589 EFJ458589 EPF458589 EZB458589 FIX458589 FST458589 GCP458589 GML458589 GWH458589 HGD458589 HPZ458589 HZV458589 IJR458589 ITN458589 JDJ458589 JNF458589 JXB458589 KGX458589 KQT458589 LAP458589 LKL458589 LUH458589 MED458589 MNZ458589 MXV458589 NHR458589 NRN458589 OBJ458589 OLF458589 OVB458589 PEX458589 POT458589 PYP458589 QIL458589 QSH458589 RCD458589 RLZ458589 RVV458589 SFR458589 SPN458589 SZJ458589 TJF458589 TTB458589 UCX458589 UMT458589 UWP458589 VGL458589 VQH458589 WAD458589 WJZ458589 WTV458589 HJ524125 RF524125 ABB524125 AKX524125 AUT524125 BEP524125 BOL524125 BYH524125 CID524125 CRZ524125 DBV524125 DLR524125 DVN524125 EFJ524125 EPF524125 EZB524125 FIX524125 FST524125 GCP524125 GML524125 GWH524125 HGD524125 HPZ524125 HZV524125 IJR524125 ITN524125 JDJ524125 JNF524125 JXB524125 KGX524125 KQT524125 LAP524125 LKL524125 LUH524125 MED524125 MNZ524125 MXV524125 NHR524125 NRN524125 OBJ524125 OLF524125 OVB524125 PEX524125 POT524125 PYP524125 QIL524125 QSH524125 RCD524125 RLZ524125 RVV524125 SFR524125 SPN524125 SZJ524125 TJF524125 TTB524125 UCX524125 UMT524125 UWP524125 VGL524125 VQH524125 WAD524125 WJZ524125 WTV524125 HJ589661 RF589661 ABB589661 AKX589661 AUT589661 BEP589661 BOL589661 BYH589661 CID589661 CRZ589661 DBV589661 DLR589661 DVN589661 EFJ589661 EPF589661 EZB589661 FIX589661 FST589661 GCP589661 GML589661 GWH589661 HGD589661 HPZ589661 HZV589661 IJR589661 ITN589661 JDJ589661 JNF589661 JXB589661 KGX589661 KQT589661 LAP589661 LKL589661 LUH589661 MED589661 MNZ589661 MXV589661 NHR589661 NRN589661 OBJ589661 OLF589661 OVB589661 PEX589661 POT589661 PYP589661 QIL589661 QSH589661 RCD589661 RLZ589661 RVV589661 SFR589661 SPN589661 SZJ589661 TJF589661 TTB589661 UCX589661 UMT589661 UWP589661 VGL589661 VQH589661 WAD589661 WJZ589661 WTV589661 HJ655197 RF655197 ABB655197 AKX655197 AUT655197 BEP655197 BOL655197 BYH655197 CID655197 CRZ655197 DBV655197 DLR655197 DVN655197 EFJ655197 EPF655197 EZB655197 FIX655197 FST655197 GCP655197 GML655197 GWH655197 HGD655197 HPZ655197 HZV655197 IJR655197 ITN655197 JDJ655197 JNF655197 JXB655197 KGX655197 KQT655197 LAP655197 LKL655197 LUH655197 MED655197 MNZ655197 MXV655197 NHR655197 NRN655197 OBJ655197 OLF655197 OVB655197 PEX655197 POT655197 PYP655197 QIL655197 QSH655197 RCD655197 RLZ655197 RVV655197 SFR655197 SPN655197 SZJ655197 TJF655197 TTB655197 UCX655197 UMT655197 UWP655197 VGL655197 VQH655197 WAD655197 WJZ655197 WTV655197 HJ720733 RF720733 ABB720733 AKX720733 AUT720733 BEP720733 BOL720733 BYH720733 CID720733 CRZ720733 DBV720733 DLR720733 DVN720733 EFJ720733 EPF720733 EZB720733 FIX720733 FST720733 GCP720733 GML720733 GWH720733 HGD720733 HPZ720733 HZV720733 IJR720733 ITN720733 JDJ720733 JNF720733 JXB720733 KGX720733 KQT720733 LAP720733 LKL720733 LUH720733 MED720733 MNZ720733 MXV720733 NHR720733 NRN720733 OBJ720733 OLF720733 OVB720733 PEX720733 POT720733 PYP720733 QIL720733 QSH720733 RCD720733 RLZ720733 RVV720733 SFR720733 SPN720733 SZJ720733 TJF720733 TTB720733 UCX720733 UMT720733 UWP720733 VGL720733 VQH720733 WAD720733 WJZ720733 WTV720733 HJ786269 RF786269 ABB786269 AKX786269 AUT786269 BEP786269 BOL786269 BYH786269 CID786269 CRZ786269 DBV786269 DLR786269 DVN786269 EFJ786269 EPF786269 EZB786269 FIX786269 FST786269 GCP786269 GML786269 GWH786269 HGD786269 HPZ786269 HZV786269 IJR786269 ITN786269 JDJ786269 JNF786269 JXB786269 KGX786269 KQT786269 LAP786269 LKL786269 LUH786269 MED786269 MNZ786269 MXV786269 NHR786269 NRN786269 OBJ786269 OLF786269 OVB786269 PEX786269 POT786269 PYP786269 QIL786269 QSH786269 RCD786269 RLZ786269 RVV786269 SFR786269 SPN786269 SZJ786269 TJF786269 TTB786269 UCX786269 UMT786269 UWP786269 VGL786269 VQH786269 WAD786269 WJZ786269 WTV786269 HJ851805 RF851805 ABB851805 AKX851805 AUT851805 BEP851805 BOL851805 BYH851805 CID851805 CRZ851805 DBV851805 DLR851805 DVN851805 EFJ851805 EPF851805 EZB851805 FIX851805 FST851805 GCP851805 GML851805 GWH851805 HGD851805 HPZ851805 HZV851805 IJR851805 ITN851805 JDJ851805 JNF851805 JXB851805 KGX851805 KQT851805 LAP851805 LKL851805 LUH851805 MED851805 MNZ851805 MXV851805 NHR851805 NRN851805 OBJ851805 OLF851805 OVB851805 PEX851805 POT851805 PYP851805 QIL851805 QSH851805 RCD851805 RLZ851805 RVV851805 SFR851805 SPN851805 SZJ851805 TJF851805 TTB851805 UCX851805 UMT851805 UWP851805 VGL851805 VQH851805 WAD851805 WJZ851805 WTV851805 HJ917341 RF917341 ABB917341 AKX917341 AUT917341 BEP917341 BOL917341 BYH917341 CID917341 CRZ917341 DBV917341 DLR917341 DVN917341 EFJ917341 EPF917341 EZB917341 FIX917341 FST917341 GCP917341 GML917341 GWH917341 HGD917341 HPZ917341 HZV917341 IJR917341 ITN917341 JDJ917341 JNF917341 JXB917341 KGX917341 KQT917341 LAP917341 LKL917341 LUH917341 MED917341 MNZ917341 MXV917341 NHR917341 NRN917341 OBJ917341 OLF917341 OVB917341 PEX917341 POT917341 PYP917341 QIL917341 QSH917341 RCD917341 RLZ917341 RVV917341 SFR917341 SPN917341 SZJ917341 TJF917341 TTB917341 UCX917341 UMT917341 UWP917341 VGL917341 VQH917341 WAD917341 WJZ917341 WTV917341 HJ982877 RF982877 ABB982877 AKX982877 AUT982877 BEP982877 BOL982877 BYH982877 CID982877 CRZ982877 DBV982877 DLR982877 DVN982877 EFJ982877 EPF982877 EZB982877 FIX982877 FST982877 GCP982877 GML982877 GWH982877 HGD982877 HPZ982877 HZV982877 IJR982877 ITN982877 JDJ982877 JNF982877 JXB982877 KGX982877 KQT982877 LAP982877 LKL982877 LUH982877 MED982877 MNZ982877 MXV982877 NHR982877 NRN982877 OBJ982877 OLF982877 OVB982877 PEX982877 POT982877 PYP982877 QIL982877 QSH982877 RCD982877 RLZ982877 RVV982877 SFR982877 SPN982877 SZJ982877 TJF982877 TTB982877 UCX982877 UMT982877 UWP982877 VGL982877 VQH982877 WAD982877 WJZ982877 WTV982877 HJ786257 RF786257 ABB786257 AKX786257 AUT786257 BEP786257 BOL786257 BYH786257 CID786257 CRZ786257 DBV786257 DLR786257 DVN786257 EFJ786257 EPF786257 EZB786257 FIX786257 FST786257 GCP786257 GML786257 GWH786257 HGD786257 HPZ786257 HZV786257 IJR786257 ITN786257 JDJ786257 JNF786257 JXB786257 KGX786257 KQT786257 LAP786257 LKL786257 LUH786257 MED786257 MNZ786257 MXV786257 NHR786257 NRN786257 OBJ786257 OLF786257 OVB786257 PEX786257 POT786257 PYP786257 QIL786257 QSH786257 RCD786257 RLZ786257 RVV786257 SFR786257 SPN786257 SZJ786257 TJF786257 TTB786257 UCX786257 UMT786257 UWP786257 VGL786257 VQH786257 WAD786257 WJZ786257 WTV786257 HJ65369:HJ65371 RF65369:RF65371 ABB65369:ABB65371 AKX65369:AKX65371 AUT65369:AUT65371 BEP65369:BEP65371 BOL65369:BOL65371 BYH65369:BYH65371 CID65369:CID65371 CRZ65369:CRZ65371 DBV65369:DBV65371 DLR65369:DLR65371 DVN65369:DVN65371 EFJ65369:EFJ65371 EPF65369:EPF65371 EZB65369:EZB65371 FIX65369:FIX65371 FST65369:FST65371 GCP65369:GCP65371 GML65369:GML65371 GWH65369:GWH65371 HGD65369:HGD65371 HPZ65369:HPZ65371 HZV65369:HZV65371 IJR65369:IJR65371 ITN65369:ITN65371 JDJ65369:JDJ65371 JNF65369:JNF65371 JXB65369:JXB65371 KGX65369:KGX65371 KQT65369:KQT65371 LAP65369:LAP65371 LKL65369:LKL65371 LUH65369:LUH65371 MED65369:MED65371 MNZ65369:MNZ65371 MXV65369:MXV65371 NHR65369:NHR65371 NRN65369:NRN65371 OBJ65369:OBJ65371 OLF65369:OLF65371 OVB65369:OVB65371 PEX65369:PEX65371 POT65369:POT65371 PYP65369:PYP65371 QIL65369:QIL65371 QSH65369:QSH65371 RCD65369:RCD65371 RLZ65369:RLZ65371 RVV65369:RVV65371 SFR65369:SFR65371 SPN65369:SPN65371 SZJ65369:SZJ65371 TJF65369:TJF65371 TTB65369:TTB65371 UCX65369:UCX65371 UMT65369:UMT65371 UWP65369:UWP65371 VGL65369:VGL65371 VQH65369:VQH65371 WAD65369:WAD65371 WJZ65369:WJZ65371 WTV65369:WTV65371 HJ130905:HJ130907 RF130905:RF130907 ABB130905:ABB130907 AKX130905:AKX130907 AUT130905:AUT130907 BEP130905:BEP130907 BOL130905:BOL130907 BYH130905:BYH130907 CID130905:CID130907 CRZ130905:CRZ130907 DBV130905:DBV130907 DLR130905:DLR130907 DVN130905:DVN130907 EFJ130905:EFJ130907 EPF130905:EPF130907 EZB130905:EZB130907 FIX130905:FIX130907 FST130905:FST130907 GCP130905:GCP130907 GML130905:GML130907 GWH130905:GWH130907 HGD130905:HGD130907 HPZ130905:HPZ130907 HZV130905:HZV130907 IJR130905:IJR130907 ITN130905:ITN130907 JDJ130905:JDJ130907 JNF130905:JNF130907 JXB130905:JXB130907 KGX130905:KGX130907 KQT130905:KQT130907 LAP130905:LAP130907 LKL130905:LKL130907 LUH130905:LUH130907 MED130905:MED130907 MNZ130905:MNZ130907 MXV130905:MXV130907 NHR130905:NHR130907 NRN130905:NRN130907 OBJ130905:OBJ130907 OLF130905:OLF130907 OVB130905:OVB130907 PEX130905:PEX130907 POT130905:POT130907 PYP130905:PYP130907 QIL130905:QIL130907 QSH130905:QSH130907 RCD130905:RCD130907 RLZ130905:RLZ130907 RVV130905:RVV130907 SFR130905:SFR130907 SPN130905:SPN130907 SZJ130905:SZJ130907 TJF130905:TJF130907 TTB130905:TTB130907 UCX130905:UCX130907 UMT130905:UMT130907 UWP130905:UWP130907 VGL130905:VGL130907 VQH130905:VQH130907 WAD130905:WAD130907 WJZ130905:WJZ130907 WTV130905:WTV130907 HJ196441:HJ196443 RF196441:RF196443 ABB196441:ABB196443 AKX196441:AKX196443 AUT196441:AUT196443 BEP196441:BEP196443 BOL196441:BOL196443 BYH196441:BYH196443 CID196441:CID196443 CRZ196441:CRZ196443 DBV196441:DBV196443 DLR196441:DLR196443 DVN196441:DVN196443 EFJ196441:EFJ196443 EPF196441:EPF196443 EZB196441:EZB196443 FIX196441:FIX196443 FST196441:FST196443 GCP196441:GCP196443 GML196441:GML196443 GWH196441:GWH196443 HGD196441:HGD196443 HPZ196441:HPZ196443 HZV196441:HZV196443 IJR196441:IJR196443 ITN196441:ITN196443 JDJ196441:JDJ196443 JNF196441:JNF196443 JXB196441:JXB196443 KGX196441:KGX196443 KQT196441:KQT196443 LAP196441:LAP196443 LKL196441:LKL196443 LUH196441:LUH196443 MED196441:MED196443 MNZ196441:MNZ196443 MXV196441:MXV196443 NHR196441:NHR196443 NRN196441:NRN196443 OBJ196441:OBJ196443 OLF196441:OLF196443 OVB196441:OVB196443 PEX196441:PEX196443 POT196441:POT196443 PYP196441:PYP196443 QIL196441:QIL196443 QSH196441:QSH196443 RCD196441:RCD196443 RLZ196441:RLZ196443 RVV196441:RVV196443 SFR196441:SFR196443 SPN196441:SPN196443 SZJ196441:SZJ196443 TJF196441:TJF196443 TTB196441:TTB196443 UCX196441:UCX196443 UMT196441:UMT196443 UWP196441:UWP196443 VGL196441:VGL196443 VQH196441:VQH196443 WAD196441:WAD196443 WJZ196441:WJZ196443 WTV196441:WTV196443 HJ261977:HJ261979 RF261977:RF261979 ABB261977:ABB261979 AKX261977:AKX261979 AUT261977:AUT261979 BEP261977:BEP261979 BOL261977:BOL261979 BYH261977:BYH261979 CID261977:CID261979 CRZ261977:CRZ261979 DBV261977:DBV261979 DLR261977:DLR261979 DVN261977:DVN261979 EFJ261977:EFJ261979 EPF261977:EPF261979 EZB261977:EZB261979 FIX261977:FIX261979 FST261977:FST261979 GCP261977:GCP261979 GML261977:GML261979 GWH261977:GWH261979 HGD261977:HGD261979 HPZ261977:HPZ261979 HZV261977:HZV261979 IJR261977:IJR261979 ITN261977:ITN261979 JDJ261977:JDJ261979 JNF261977:JNF261979 JXB261977:JXB261979 KGX261977:KGX261979 KQT261977:KQT261979 LAP261977:LAP261979 LKL261977:LKL261979 LUH261977:LUH261979 MED261977:MED261979 MNZ261977:MNZ261979 MXV261977:MXV261979 NHR261977:NHR261979 NRN261977:NRN261979 OBJ261977:OBJ261979 OLF261977:OLF261979 OVB261977:OVB261979 PEX261977:PEX261979 POT261977:POT261979 PYP261977:PYP261979 QIL261977:QIL261979 QSH261977:QSH261979 RCD261977:RCD261979 RLZ261977:RLZ261979 RVV261977:RVV261979 SFR261977:SFR261979 SPN261977:SPN261979 SZJ261977:SZJ261979 TJF261977:TJF261979 TTB261977:TTB261979 UCX261977:UCX261979 UMT261977:UMT261979 UWP261977:UWP261979 VGL261977:VGL261979 VQH261977:VQH261979 WAD261977:WAD261979 WJZ261977:WJZ261979 WTV261977:WTV261979 HJ327513:HJ327515 RF327513:RF327515 ABB327513:ABB327515 AKX327513:AKX327515 AUT327513:AUT327515 BEP327513:BEP327515 BOL327513:BOL327515 BYH327513:BYH327515 CID327513:CID327515 CRZ327513:CRZ327515 DBV327513:DBV327515 DLR327513:DLR327515 DVN327513:DVN327515 EFJ327513:EFJ327515 EPF327513:EPF327515 EZB327513:EZB327515 FIX327513:FIX327515 FST327513:FST327515 GCP327513:GCP327515 GML327513:GML327515 GWH327513:GWH327515 HGD327513:HGD327515 HPZ327513:HPZ327515 HZV327513:HZV327515 IJR327513:IJR327515 ITN327513:ITN327515 JDJ327513:JDJ327515 JNF327513:JNF327515 JXB327513:JXB327515 KGX327513:KGX327515 KQT327513:KQT327515 LAP327513:LAP327515 LKL327513:LKL327515 LUH327513:LUH327515 MED327513:MED327515 MNZ327513:MNZ327515 MXV327513:MXV327515 NHR327513:NHR327515 NRN327513:NRN327515 OBJ327513:OBJ327515 OLF327513:OLF327515 OVB327513:OVB327515 PEX327513:PEX327515 POT327513:POT327515 PYP327513:PYP327515 QIL327513:QIL327515 QSH327513:QSH327515 RCD327513:RCD327515 RLZ327513:RLZ327515 RVV327513:RVV327515 SFR327513:SFR327515 SPN327513:SPN327515 SZJ327513:SZJ327515 TJF327513:TJF327515 TTB327513:TTB327515 UCX327513:UCX327515 UMT327513:UMT327515 UWP327513:UWP327515 VGL327513:VGL327515 VQH327513:VQH327515 WAD327513:WAD327515 WJZ327513:WJZ327515 WTV327513:WTV327515 HJ393049:HJ393051 RF393049:RF393051 ABB393049:ABB393051 AKX393049:AKX393051 AUT393049:AUT393051 BEP393049:BEP393051 BOL393049:BOL393051 BYH393049:BYH393051 CID393049:CID393051 CRZ393049:CRZ393051 DBV393049:DBV393051 DLR393049:DLR393051 DVN393049:DVN393051 EFJ393049:EFJ393051 EPF393049:EPF393051 EZB393049:EZB393051 FIX393049:FIX393051 FST393049:FST393051 GCP393049:GCP393051 GML393049:GML393051 GWH393049:GWH393051 HGD393049:HGD393051 HPZ393049:HPZ393051 HZV393049:HZV393051 IJR393049:IJR393051 ITN393049:ITN393051 JDJ393049:JDJ393051 JNF393049:JNF393051 JXB393049:JXB393051 KGX393049:KGX393051 KQT393049:KQT393051 LAP393049:LAP393051 LKL393049:LKL393051 LUH393049:LUH393051 MED393049:MED393051 MNZ393049:MNZ393051 MXV393049:MXV393051 NHR393049:NHR393051 NRN393049:NRN393051 OBJ393049:OBJ393051 OLF393049:OLF393051 OVB393049:OVB393051 PEX393049:PEX393051 POT393049:POT393051 PYP393049:PYP393051 QIL393049:QIL393051 QSH393049:QSH393051 RCD393049:RCD393051 RLZ393049:RLZ393051 RVV393049:RVV393051 SFR393049:SFR393051 SPN393049:SPN393051 SZJ393049:SZJ393051 TJF393049:TJF393051 TTB393049:TTB393051 UCX393049:UCX393051 UMT393049:UMT393051 UWP393049:UWP393051 VGL393049:VGL393051 VQH393049:VQH393051 WAD393049:WAD393051 WJZ393049:WJZ393051 WTV393049:WTV393051 HJ458585:HJ458587 RF458585:RF458587 ABB458585:ABB458587 AKX458585:AKX458587 AUT458585:AUT458587 BEP458585:BEP458587 BOL458585:BOL458587 BYH458585:BYH458587 CID458585:CID458587 CRZ458585:CRZ458587 DBV458585:DBV458587 DLR458585:DLR458587 DVN458585:DVN458587 EFJ458585:EFJ458587 EPF458585:EPF458587 EZB458585:EZB458587 FIX458585:FIX458587 FST458585:FST458587 GCP458585:GCP458587 GML458585:GML458587 GWH458585:GWH458587 HGD458585:HGD458587 HPZ458585:HPZ458587 HZV458585:HZV458587 IJR458585:IJR458587 ITN458585:ITN458587 JDJ458585:JDJ458587 JNF458585:JNF458587 JXB458585:JXB458587 KGX458585:KGX458587 KQT458585:KQT458587 LAP458585:LAP458587 LKL458585:LKL458587 LUH458585:LUH458587 MED458585:MED458587 MNZ458585:MNZ458587 MXV458585:MXV458587 NHR458585:NHR458587 NRN458585:NRN458587 OBJ458585:OBJ458587 OLF458585:OLF458587 OVB458585:OVB458587 PEX458585:PEX458587 POT458585:POT458587 PYP458585:PYP458587 QIL458585:QIL458587 QSH458585:QSH458587 RCD458585:RCD458587 RLZ458585:RLZ458587 RVV458585:RVV458587 SFR458585:SFR458587 SPN458585:SPN458587 SZJ458585:SZJ458587 TJF458585:TJF458587 TTB458585:TTB458587 UCX458585:UCX458587 UMT458585:UMT458587 UWP458585:UWP458587 VGL458585:VGL458587 VQH458585:VQH458587 WAD458585:WAD458587 WJZ458585:WJZ458587 WTV458585:WTV458587 HJ524121:HJ524123 RF524121:RF524123 ABB524121:ABB524123 AKX524121:AKX524123 AUT524121:AUT524123 BEP524121:BEP524123 BOL524121:BOL524123 BYH524121:BYH524123 CID524121:CID524123 CRZ524121:CRZ524123 DBV524121:DBV524123 DLR524121:DLR524123 DVN524121:DVN524123 EFJ524121:EFJ524123 EPF524121:EPF524123 EZB524121:EZB524123 FIX524121:FIX524123 FST524121:FST524123 GCP524121:GCP524123 GML524121:GML524123 GWH524121:GWH524123 HGD524121:HGD524123 HPZ524121:HPZ524123 HZV524121:HZV524123 IJR524121:IJR524123 ITN524121:ITN524123 JDJ524121:JDJ524123 JNF524121:JNF524123 JXB524121:JXB524123 KGX524121:KGX524123 KQT524121:KQT524123 LAP524121:LAP524123 LKL524121:LKL524123 LUH524121:LUH524123 MED524121:MED524123 MNZ524121:MNZ524123 MXV524121:MXV524123 NHR524121:NHR524123 NRN524121:NRN524123 OBJ524121:OBJ524123 OLF524121:OLF524123 OVB524121:OVB524123 PEX524121:PEX524123 POT524121:POT524123 PYP524121:PYP524123 QIL524121:QIL524123 QSH524121:QSH524123 RCD524121:RCD524123 RLZ524121:RLZ524123 RVV524121:RVV524123 SFR524121:SFR524123 SPN524121:SPN524123 SZJ524121:SZJ524123 TJF524121:TJF524123 TTB524121:TTB524123 UCX524121:UCX524123 UMT524121:UMT524123 UWP524121:UWP524123 VGL524121:VGL524123 VQH524121:VQH524123 WAD524121:WAD524123 WJZ524121:WJZ524123 WTV524121:WTV524123 HJ589657:HJ589659 RF589657:RF589659 ABB589657:ABB589659 AKX589657:AKX589659 AUT589657:AUT589659 BEP589657:BEP589659 BOL589657:BOL589659 BYH589657:BYH589659 CID589657:CID589659 CRZ589657:CRZ589659 DBV589657:DBV589659 DLR589657:DLR589659 DVN589657:DVN589659 EFJ589657:EFJ589659 EPF589657:EPF589659 EZB589657:EZB589659 FIX589657:FIX589659 FST589657:FST589659 GCP589657:GCP589659 GML589657:GML589659 GWH589657:GWH589659 HGD589657:HGD589659 HPZ589657:HPZ589659 HZV589657:HZV589659 IJR589657:IJR589659 ITN589657:ITN589659 JDJ589657:JDJ589659 JNF589657:JNF589659 JXB589657:JXB589659 KGX589657:KGX589659 KQT589657:KQT589659 LAP589657:LAP589659 LKL589657:LKL589659 LUH589657:LUH589659 MED589657:MED589659 MNZ589657:MNZ589659 MXV589657:MXV589659 NHR589657:NHR589659 NRN589657:NRN589659 OBJ589657:OBJ589659 OLF589657:OLF589659 OVB589657:OVB589659 PEX589657:PEX589659 POT589657:POT589659 PYP589657:PYP589659 QIL589657:QIL589659 QSH589657:QSH589659 RCD589657:RCD589659 RLZ589657:RLZ589659 RVV589657:RVV589659 SFR589657:SFR589659 SPN589657:SPN589659 SZJ589657:SZJ589659 TJF589657:TJF589659 TTB589657:TTB589659 UCX589657:UCX589659 UMT589657:UMT589659 UWP589657:UWP589659 VGL589657:VGL589659 VQH589657:VQH589659 WAD589657:WAD589659 WJZ589657:WJZ589659 WTV589657:WTV589659 HJ655193:HJ655195 RF655193:RF655195 ABB655193:ABB655195 AKX655193:AKX655195 AUT655193:AUT655195 BEP655193:BEP655195 BOL655193:BOL655195 BYH655193:BYH655195 CID655193:CID655195 CRZ655193:CRZ655195 DBV655193:DBV655195 DLR655193:DLR655195 DVN655193:DVN655195 EFJ655193:EFJ655195 EPF655193:EPF655195 EZB655193:EZB655195 FIX655193:FIX655195 FST655193:FST655195 GCP655193:GCP655195 GML655193:GML655195 GWH655193:GWH655195 HGD655193:HGD655195 HPZ655193:HPZ655195 HZV655193:HZV655195 IJR655193:IJR655195 ITN655193:ITN655195 JDJ655193:JDJ655195 JNF655193:JNF655195 JXB655193:JXB655195 KGX655193:KGX655195 KQT655193:KQT655195 LAP655193:LAP655195 LKL655193:LKL655195 LUH655193:LUH655195 MED655193:MED655195 MNZ655193:MNZ655195 MXV655193:MXV655195 NHR655193:NHR655195 NRN655193:NRN655195 OBJ655193:OBJ655195 OLF655193:OLF655195 OVB655193:OVB655195 PEX655193:PEX655195 POT655193:POT655195 PYP655193:PYP655195 QIL655193:QIL655195 QSH655193:QSH655195 RCD655193:RCD655195 RLZ655193:RLZ655195 RVV655193:RVV655195 SFR655193:SFR655195 SPN655193:SPN655195 SZJ655193:SZJ655195 TJF655193:TJF655195 TTB655193:TTB655195 UCX655193:UCX655195 UMT655193:UMT655195 UWP655193:UWP655195 VGL655193:VGL655195 VQH655193:VQH655195 WAD655193:WAD655195 WJZ655193:WJZ655195 WTV655193:WTV655195 HJ720729:HJ720731 RF720729:RF720731 ABB720729:ABB720731 AKX720729:AKX720731 AUT720729:AUT720731 BEP720729:BEP720731 BOL720729:BOL720731 BYH720729:BYH720731 CID720729:CID720731 CRZ720729:CRZ720731 DBV720729:DBV720731 DLR720729:DLR720731 DVN720729:DVN720731 EFJ720729:EFJ720731 EPF720729:EPF720731 EZB720729:EZB720731 FIX720729:FIX720731 FST720729:FST720731 GCP720729:GCP720731 GML720729:GML720731 GWH720729:GWH720731 HGD720729:HGD720731 HPZ720729:HPZ720731 HZV720729:HZV720731 IJR720729:IJR720731 ITN720729:ITN720731 JDJ720729:JDJ720731 JNF720729:JNF720731 JXB720729:JXB720731 KGX720729:KGX720731 KQT720729:KQT720731 LAP720729:LAP720731 LKL720729:LKL720731 LUH720729:LUH720731 MED720729:MED720731 MNZ720729:MNZ720731 MXV720729:MXV720731 NHR720729:NHR720731 NRN720729:NRN720731 OBJ720729:OBJ720731 OLF720729:OLF720731 OVB720729:OVB720731 PEX720729:PEX720731 POT720729:POT720731 PYP720729:PYP720731 QIL720729:QIL720731 QSH720729:QSH720731 RCD720729:RCD720731 RLZ720729:RLZ720731 RVV720729:RVV720731 SFR720729:SFR720731 SPN720729:SPN720731 SZJ720729:SZJ720731 TJF720729:TJF720731 TTB720729:TTB720731 UCX720729:UCX720731 UMT720729:UMT720731 UWP720729:UWP720731 VGL720729:VGL720731 VQH720729:VQH720731 WAD720729:WAD720731 WJZ720729:WJZ720731 WTV720729:WTV720731 HJ786265:HJ786267 RF786265:RF786267 ABB786265:ABB786267 AKX786265:AKX786267 AUT786265:AUT786267 BEP786265:BEP786267 BOL786265:BOL786267 BYH786265:BYH786267 CID786265:CID786267 CRZ786265:CRZ786267 DBV786265:DBV786267 DLR786265:DLR786267 DVN786265:DVN786267 EFJ786265:EFJ786267 EPF786265:EPF786267 EZB786265:EZB786267 FIX786265:FIX786267 FST786265:FST786267 GCP786265:GCP786267 GML786265:GML786267 GWH786265:GWH786267 HGD786265:HGD786267 HPZ786265:HPZ786267 HZV786265:HZV786267 IJR786265:IJR786267 ITN786265:ITN786267 JDJ786265:JDJ786267 JNF786265:JNF786267 JXB786265:JXB786267 KGX786265:KGX786267 KQT786265:KQT786267 LAP786265:LAP786267 LKL786265:LKL786267 LUH786265:LUH786267 MED786265:MED786267 MNZ786265:MNZ786267 MXV786265:MXV786267 NHR786265:NHR786267 NRN786265:NRN786267 OBJ786265:OBJ786267 OLF786265:OLF786267 OVB786265:OVB786267 PEX786265:PEX786267 POT786265:POT786267 PYP786265:PYP786267 QIL786265:QIL786267 QSH786265:QSH786267 RCD786265:RCD786267 RLZ786265:RLZ786267 RVV786265:RVV786267 SFR786265:SFR786267 SPN786265:SPN786267 SZJ786265:SZJ786267 TJF786265:TJF786267 TTB786265:TTB786267 UCX786265:UCX786267 UMT786265:UMT786267 UWP786265:UWP786267 VGL786265:VGL786267 VQH786265:VQH786267 WAD786265:WAD786267 WJZ786265:WJZ786267 WTV786265:WTV786267 HJ851801:HJ851803 RF851801:RF851803 ABB851801:ABB851803 AKX851801:AKX851803 AUT851801:AUT851803 BEP851801:BEP851803 BOL851801:BOL851803 BYH851801:BYH851803 CID851801:CID851803 CRZ851801:CRZ851803 DBV851801:DBV851803 DLR851801:DLR851803 DVN851801:DVN851803 EFJ851801:EFJ851803 EPF851801:EPF851803 EZB851801:EZB851803 FIX851801:FIX851803 FST851801:FST851803 GCP851801:GCP851803 GML851801:GML851803 GWH851801:GWH851803 HGD851801:HGD851803 HPZ851801:HPZ851803 HZV851801:HZV851803 IJR851801:IJR851803 ITN851801:ITN851803 JDJ851801:JDJ851803 JNF851801:JNF851803 JXB851801:JXB851803 KGX851801:KGX851803 KQT851801:KQT851803 LAP851801:LAP851803 LKL851801:LKL851803 LUH851801:LUH851803 MED851801:MED851803 MNZ851801:MNZ851803 MXV851801:MXV851803 NHR851801:NHR851803 NRN851801:NRN851803 OBJ851801:OBJ851803 OLF851801:OLF851803 OVB851801:OVB851803 PEX851801:PEX851803 POT851801:POT851803 PYP851801:PYP851803 QIL851801:QIL851803 QSH851801:QSH851803 RCD851801:RCD851803 RLZ851801:RLZ851803 RVV851801:RVV851803 SFR851801:SFR851803 SPN851801:SPN851803 SZJ851801:SZJ851803 TJF851801:TJF851803 TTB851801:TTB851803 UCX851801:UCX851803 UMT851801:UMT851803 UWP851801:UWP851803 VGL851801:VGL851803 VQH851801:VQH851803 WAD851801:WAD851803 WJZ851801:WJZ851803 WTV851801:WTV851803 HJ917337:HJ917339 RF917337:RF917339 ABB917337:ABB917339 AKX917337:AKX917339 AUT917337:AUT917339 BEP917337:BEP917339 BOL917337:BOL917339 BYH917337:BYH917339 CID917337:CID917339 CRZ917337:CRZ917339 DBV917337:DBV917339 DLR917337:DLR917339 DVN917337:DVN917339 EFJ917337:EFJ917339 EPF917337:EPF917339 EZB917337:EZB917339 FIX917337:FIX917339 FST917337:FST917339 GCP917337:GCP917339 GML917337:GML917339 GWH917337:GWH917339 HGD917337:HGD917339 HPZ917337:HPZ917339 HZV917337:HZV917339 IJR917337:IJR917339 ITN917337:ITN917339 JDJ917337:JDJ917339 JNF917337:JNF917339 JXB917337:JXB917339 KGX917337:KGX917339 KQT917337:KQT917339 LAP917337:LAP917339 LKL917337:LKL917339 LUH917337:LUH917339 MED917337:MED917339 MNZ917337:MNZ917339 MXV917337:MXV917339 NHR917337:NHR917339 NRN917337:NRN917339 OBJ917337:OBJ917339 OLF917337:OLF917339 OVB917337:OVB917339 PEX917337:PEX917339 POT917337:POT917339 PYP917337:PYP917339 QIL917337:QIL917339 QSH917337:QSH917339 RCD917337:RCD917339 RLZ917337:RLZ917339 RVV917337:RVV917339 SFR917337:SFR917339 SPN917337:SPN917339 SZJ917337:SZJ917339 TJF917337:TJF917339 TTB917337:TTB917339 UCX917337:UCX917339 UMT917337:UMT917339 UWP917337:UWP917339 VGL917337:VGL917339 VQH917337:VQH917339 WAD917337:WAD917339 WJZ917337:WJZ917339 WTV917337:WTV917339 HJ982873:HJ982875 RF982873:RF982875 ABB982873:ABB982875 AKX982873:AKX982875 AUT982873:AUT982875 BEP982873:BEP982875 BOL982873:BOL982875 BYH982873:BYH982875 CID982873:CID982875 CRZ982873:CRZ982875 DBV982873:DBV982875 DLR982873:DLR982875 DVN982873:DVN982875 EFJ982873:EFJ982875 EPF982873:EPF982875 EZB982873:EZB982875 FIX982873:FIX982875 FST982873:FST982875 GCP982873:GCP982875 GML982873:GML982875 GWH982873:GWH982875 HGD982873:HGD982875 HPZ982873:HPZ982875 HZV982873:HZV982875 IJR982873:IJR982875 ITN982873:ITN982875 JDJ982873:JDJ982875 JNF982873:JNF982875 JXB982873:JXB982875 KGX982873:KGX982875 KQT982873:KQT982875 LAP982873:LAP982875 LKL982873:LKL982875 LUH982873:LUH982875 MED982873:MED982875 MNZ982873:MNZ982875 MXV982873:MXV982875 NHR982873:NHR982875 NRN982873:NRN982875 OBJ982873:OBJ982875 OLF982873:OLF982875 OVB982873:OVB982875 PEX982873:PEX982875 POT982873:POT982875 PYP982873:PYP982875 QIL982873:QIL982875 QSH982873:QSH982875 RCD982873:RCD982875 RLZ982873:RLZ982875 RVV982873:RVV982875 SFR982873:SFR982875 SPN982873:SPN982875 SZJ982873:SZJ982875 TJF982873:TJF982875 TTB982873:TTB982875 UCX982873:UCX982875 UMT982873:UMT982875 UWP982873:UWP982875 VGL982873:VGL982875 VQH982873:VQH982875 WAD982873:WAD982875 WJZ982873:WJZ982875 WTV982873:WTV982875 HJ851793 RF851793 ABB851793 AKX851793 AUT851793 BEP851793 BOL851793 BYH851793 CID851793 CRZ851793 DBV851793 DLR851793 DVN851793 EFJ851793 EPF851793 EZB851793 FIX851793 FST851793 GCP851793 GML851793 GWH851793 HGD851793 HPZ851793 HZV851793 IJR851793 ITN851793 JDJ851793 JNF851793 JXB851793 KGX851793 KQT851793 LAP851793 LKL851793 LUH851793 MED851793 MNZ851793 MXV851793 NHR851793 NRN851793 OBJ851793 OLF851793 OVB851793 PEX851793 POT851793 PYP851793 QIL851793 QSH851793 RCD851793 RLZ851793 RVV851793 SFR851793 SPN851793 SZJ851793 TJF851793 TTB851793 UCX851793 UMT851793 UWP851793 VGL851793 VQH851793 WAD851793 WJZ851793 WTV851793 HJ65366 RF65366 ABB65366 AKX65366 AUT65366 BEP65366 BOL65366 BYH65366 CID65366 CRZ65366 DBV65366 DLR65366 DVN65366 EFJ65366 EPF65366 EZB65366 FIX65366 FST65366 GCP65366 GML65366 GWH65366 HGD65366 HPZ65366 HZV65366 IJR65366 ITN65366 JDJ65366 JNF65366 JXB65366 KGX65366 KQT65366 LAP65366 LKL65366 LUH65366 MED65366 MNZ65366 MXV65366 NHR65366 NRN65366 OBJ65366 OLF65366 OVB65366 PEX65366 POT65366 PYP65366 QIL65366 QSH65366 RCD65366 RLZ65366 RVV65366 SFR65366 SPN65366 SZJ65366 TJF65366 TTB65366 UCX65366 UMT65366 UWP65366 VGL65366 VQH65366 WAD65366 WJZ65366 WTV65366 HJ130902 RF130902 ABB130902 AKX130902 AUT130902 BEP130902 BOL130902 BYH130902 CID130902 CRZ130902 DBV130902 DLR130902 DVN130902 EFJ130902 EPF130902 EZB130902 FIX130902 FST130902 GCP130902 GML130902 GWH130902 HGD130902 HPZ130902 HZV130902 IJR130902 ITN130902 JDJ130902 JNF130902 JXB130902 KGX130902 KQT130902 LAP130902 LKL130902 LUH130902 MED130902 MNZ130902 MXV130902 NHR130902 NRN130902 OBJ130902 OLF130902 OVB130902 PEX130902 POT130902 PYP130902 QIL130902 QSH130902 RCD130902 RLZ130902 RVV130902 SFR130902 SPN130902 SZJ130902 TJF130902 TTB130902 UCX130902 UMT130902 UWP130902 VGL130902 VQH130902 WAD130902 WJZ130902 WTV130902 HJ196438 RF196438 ABB196438 AKX196438 AUT196438 BEP196438 BOL196438 BYH196438 CID196438 CRZ196438 DBV196438 DLR196438 DVN196438 EFJ196438 EPF196438 EZB196438 FIX196438 FST196438 GCP196438 GML196438 GWH196438 HGD196438 HPZ196438 HZV196438 IJR196438 ITN196438 JDJ196438 JNF196438 JXB196438 KGX196438 KQT196438 LAP196438 LKL196438 LUH196438 MED196438 MNZ196438 MXV196438 NHR196438 NRN196438 OBJ196438 OLF196438 OVB196438 PEX196438 POT196438 PYP196438 QIL196438 QSH196438 RCD196438 RLZ196438 RVV196438 SFR196438 SPN196438 SZJ196438 TJF196438 TTB196438 UCX196438 UMT196438 UWP196438 VGL196438 VQH196438 WAD196438 WJZ196438 WTV196438 HJ261974 RF261974 ABB261974 AKX261974 AUT261974 BEP261974 BOL261974 BYH261974 CID261974 CRZ261974 DBV261974 DLR261974 DVN261974 EFJ261974 EPF261974 EZB261974 FIX261974 FST261974 GCP261974 GML261974 GWH261974 HGD261974 HPZ261974 HZV261974 IJR261974 ITN261974 JDJ261974 JNF261974 JXB261974 KGX261974 KQT261974 LAP261974 LKL261974 LUH261974 MED261974 MNZ261974 MXV261974 NHR261974 NRN261974 OBJ261974 OLF261974 OVB261974 PEX261974 POT261974 PYP261974 QIL261974 QSH261974 RCD261974 RLZ261974 RVV261974 SFR261974 SPN261974 SZJ261974 TJF261974 TTB261974 UCX261974 UMT261974 UWP261974 VGL261974 VQH261974 WAD261974 WJZ261974 WTV261974 HJ327510 RF327510 ABB327510 AKX327510 AUT327510 BEP327510 BOL327510 BYH327510 CID327510 CRZ327510 DBV327510 DLR327510 DVN327510 EFJ327510 EPF327510 EZB327510 FIX327510 FST327510 GCP327510 GML327510 GWH327510 HGD327510 HPZ327510 HZV327510 IJR327510 ITN327510 JDJ327510 JNF327510 JXB327510 KGX327510 KQT327510 LAP327510 LKL327510 LUH327510 MED327510 MNZ327510 MXV327510 NHR327510 NRN327510 OBJ327510 OLF327510 OVB327510 PEX327510 POT327510 PYP327510 QIL327510 QSH327510 RCD327510 RLZ327510 RVV327510 SFR327510 SPN327510 SZJ327510 TJF327510 TTB327510 UCX327510 UMT327510 UWP327510 VGL327510 VQH327510 WAD327510 WJZ327510 WTV327510 HJ393046 RF393046 ABB393046 AKX393046 AUT393046 BEP393046 BOL393046 BYH393046 CID393046 CRZ393046 DBV393046 DLR393046 DVN393046 EFJ393046 EPF393046 EZB393046 FIX393046 FST393046 GCP393046 GML393046 GWH393046 HGD393046 HPZ393046 HZV393046 IJR393046 ITN393046 JDJ393046 JNF393046 JXB393046 KGX393046 KQT393046 LAP393046 LKL393046 LUH393046 MED393046 MNZ393046 MXV393046 NHR393046 NRN393046 OBJ393046 OLF393046 OVB393046 PEX393046 POT393046 PYP393046 QIL393046 QSH393046 RCD393046 RLZ393046 RVV393046 SFR393046 SPN393046 SZJ393046 TJF393046 TTB393046 UCX393046 UMT393046 UWP393046 VGL393046 VQH393046 WAD393046 WJZ393046 WTV393046 HJ458582 RF458582 ABB458582 AKX458582 AUT458582 BEP458582 BOL458582 BYH458582 CID458582 CRZ458582 DBV458582 DLR458582 DVN458582 EFJ458582 EPF458582 EZB458582 FIX458582 FST458582 GCP458582 GML458582 GWH458582 HGD458582 HPZ458582 HZV458582 IJR458582 ITN458582 JDJ458582 JNF458582 JXB458582 KGX458582 KQT458582 LAP458582 LKL458582 LUH458582 MED458582 MNZ458582 MXV458582 NHR458582 NRN458582 OBJ458582 OLF458582 OVB458582 PEX458582 POT458582 PYP458582 QIL458582 QSH458582 RCD458582 RLZ458582 RVV458582 SFR458582 SPN458582 SZJ458582 TJF458582 TTB458582 UCX458582 UMT458582 UWP458582 VGL458582 VQH458582 WAD458582 WJZ458582 WTV458582 HJ524118 RF524118 ABB524118 AKX524118 AUT524118 BEP524118 BOL524118 BYH524118 CID524118 CRZ524118 DBV524118 DLR524118 DVN524118 EFJ524118 EPF524118 EZB524118 FIX524118 FST524118 GCP524118 GML524118 GWH524118 HGD524118 HPZ524118 HZV524118 IJR524118 ITN524118 JDJ524118 JNF524118 JXB524118 KGX524118 KQT524118 LAP524118 LKL524118 LUH524118 MED524118 MNZ524118 MXV524118 NHR524118 NRN524118 OBJ524118 OLF524118 OVB524118 PEX524118 POT524118 PYP524118 QIL524118 QSH524118 RCD524118 RLZ524118 RVV524118 SFR524118 SPN524118 SZJ524118 TJF524118 TTB524118 UCX524118 UMT524118 UWP524118 VGL524118 VQH524118 WAD524118 WJZ524118 WTV524118 HJ589654 RF589654 ABB589654 AKX589654 AUT589654 BEP589654 BOL589654 BYH589654 CID589654 CRZ589654 DBV589654 DLR589654 DVN589654 EFJ589654 EPF589654 EZB589654 FIX589654 FST589654 GCP589654 GML589654 GWH589654 HGD589654 HPZ589654 HZV589654 IJR589654 ITN589654 JDJ589654 JNF589654 JXB589654 KGX589654 KQT589654 LAP589654 LKL589654 LUH589654 MED589654 MNZ589654 MXV589654 NHR589654 NRN589654 OBJ589654 OLF589654 OVB589654 PEX589654 POT589654 PYP589654 QIL589654 QSH589654 RCD589654 RLZ589654 RVV589654 SFR589654 SPN589654 SZJ589654 TJF589654 TTB589654 UCX589654 UMT589654 UWP589654 VGL589654 VQH589654 WAD589654 WJZ589654 WTV589654 HJ655190 RF655190 ABB655190 AKX655190 AUT655190 BEP655190 BOL655190 BYH655190 CID655190 CRZ655190 DBV655190 DLR655190 DVN655190 EFJ655190 EPF655190 EZB655190 FIX655190 FST655190 GCP655190 GML655190 GWH655190 HGD655190 HPZ655190 HZV655190 IJR655190 ITN655190 JDJ655190 JNF655190 JXB655190 KGX655190 KQT655190 LAP655190 LKL655190 LUH655190 MED655190 MNZ655190 MXV655190 NHR655190 NRN655190 OBJ655190 OLF655190 OVB655190 PEX655190 POT655190 PYP655190 QIL655190 QSH655190 RCD655190 RLZ655190 RVV655190 SFR655190 SPN655190 SZJ655190 TJF655190 TTB655190 UCX655190 UMT655190 UWP655190 VGL655190 VQH655190 WAD655190 WJZ655190 WTV655190 HJ720726 RF720726 ABB720726 AKX720726 AUT720726 BEP720726 BOL720726 BYH720726 CID720726 CRZ720726 DBV720726 DLR720726 DVN720726 EFJ720726 EPF720726 EZB720726 FIX720726 FST720726 GCP720726 GML720726 GWH720726 HGD720726 HPZ720726 HZV720726 IJR720726 ITN720726 JDJ720726 JNF720726 JXB720726 KGX720726 KQT720726 LAP720726 LKL720726 LUH720726 MED720726 MNZ720726 MXV720726 NHR720726 NRN720726 OBJ720726 OLF720726 OVB720726 PEX720726 POT720726 PYP720726 QIL720726 QSH720726 RCD720726 RLZ720726 RVV720726 SFR720726 SPN720726 SZJ720726 TJF720726 TTB720726 UCX720726 UMT720726 UWP720726 VGL720726 VQH720726 WAD720726 WJZ720726 WTV720726 HJ786262 RF786262 ABB786262 AKX786262 AUT786262 BEP786262 BOL786262 BYH786262 CID786262 CRZ786262 DBV786262 DLR786262 DVN786262 EFJ786262 EPF786262 EZB786262 FIX786262 FST786262 GCP786262 GML786262 GWH786262 HGD786262 HPZ786262 HZV786262 IJR786262 ITN786262 JDJ786262 JNF786262 JXB786262 KGX786262 KQT786262 LAP786262 LKL786262 LUH786262 MED786262 MNZ786262 MXV786262 NHR786262 NRN786262 OBJ786262 OLF786262 OVB786262 PEX786262 POT786262 PYP786262 QIL786262 QSH786262 RCD786262 RLZ786262 RVV786262 SFR786262 SPN786262 SZJ786262 TJF786262 TTB786262 UCX786262 UMT786262 UWP786262 VGL786262 VQH786262 WAD786262 WJZ786262 WTV786262 HJ851798 RF851798 ABB851798 AKX851798 AUT851798 BEP851798 BOL851798 BYH851798 CID851798 CRZ851798 DBV851798 DLR851798 DVN851798 EFJ851798 EPF851798 EZB851798 FIX851798 FST851798 GCP851798 GML851798 GWH851798 HGD851798 HPZ851798 HZV851798 IJR851798 ITN851798 JDJ851798 JNF851798 JXB851798 KGX851798 KQT851798 LAP851798 LKL851798 LUH851798 MED851798 MNZ851798 MXV851798 NHR851798 NRN851798 OBJ851798 OLF851798 OVB851798 PEX851798 POT851798 PYP851798 QIL851798 QSH851798 RCD851798 RLZ851798 RVV851798 SFR851798 SPN851798 SZJ851798 TJF851798 TTB851798 UCX851798 UMT851798 UWP851798 VGL851798 VQH851798 WAD851798 WJZ851798 WTV851798 HJ917334 RF917334 ABB917334 AKX917334 AUT917334 BEP917334 BOL917334 BYH917334 CID917334 CRZ917334 DBV917334 DLR917334 DVN917334 EFJ917334 EPF917334 EZB917334 FIX917334 FST917334 GCP917334 GML917334 GWH917334 HGD917334 HPZ917334 HZV917334 IJR917334 ITN917334 JDJ917334 JNF917334 JXB917334 KGX917334 KQT917334 LAP917334 LKL917334 LUH917334 MED917334 MNZ917334 MXV917334 NHR917334 NRN917334 OBJ917334 OLF917334 OVB917334 PEX917334 POT917334 PYP917334 QIL917334 QSH917334 RCD917334 RLZ917334 RVV917334 SFR917334 SPN917334 SZJ917334 TJF917334 TTB917334 UCX917334 UMT917334 UWP917334 VGL917334 VQH917334 WAD917334 WJZ917334 WTV917334 HJ982870 RF982870 ABB982870 AKX982870 AUT982870 BEP982870 BOL982870 BYH982870 CID982870 CRZ982870 DBV982870 DLR982870 DVN982870 EFJ982870 EPF982870 EZB982870 FIX982870 FST982870 GCP982870 GML982870 GWH982870 HGD982870 HPZ982870 HZV982870 IJR982870 ITN982870 JDJ982870 JNF982870 JXB982870 KGX982870 KQT982870 LAP982870 LKL982870 LUH982870 MED982870 MNZ982870 MXV982870 NHR982870 NRN982870 OBJ982870 OLF982870 OVB982870 PEX982870 POT982870 PYP982870 QIL982870 QSH982870 RCD982870 RLZ982870 RVV982870 SFR982870 SPN982870 SZJ982870 TJF982870 TTB982870 UCX982870 UMT982870 UWP982870 VGL982870 VQH982870 WAD982870 WJZ982870 WTV982870 HJ917329 RF917329 ABB917329 AKX917329 AUT917329 BEP917329 BOL917329 BYH917329 CID917329 CRZ917329 DBV917329 DLR917329 DVN917329 EFJ917329 EPF917329 EZB917329 FIX917329 FST917329 GCP917329 GML917329 GWH917329 HGD917329 HPZ917329 HZV917329 IJR917329 ITN917329 JDJ917329 JNF917329 JXB917329 KGX917329 KQT917329 LAP917329 LKL917329 LUH917329 MED917329 MNZ917329 MXV917329 NHR917329 NRN917329 OBJ917329 OLF917329 OVB917329 PEX917329 POT917329 PYP917329 QIL917329 QSH917329 RCD917329 RLZ917329 RVV917329 SFR917329 SPN917329 SZJ917329 TJF917329 TTB917329 UCX917329 UMT917329 UWP917329 VGL917329 VQH917329 WAD917329 WJZ917329 WTV917329 HJ65364 RF65364 ABB65364 AKX65364 AUT65364 BEP65364 BOL65364 BYH65364 CID65364 CRZ65364 DBV65364 DLR65364 DVN65364 EFJ65364 EPF65364 EZB65364 FIX65364 FST65364 GCP65364 GML65364 GWH65364 HGD65364 HPZ65364 HZV65364 IJR65364 ITN65364 JDJ65364 JNF65364 JXB65364 KGX65364 KQT65364 LAP65364 LKL65364 LUH65364 MED65364 MNZ65364 MXV65364 NHR65364 NRN65364 OBJ65364 OLF65364 OVB65364 PEX65364 POT65364 PYP65364 QIL65364 QSH65364 RCD65364 RLZ65364 RVV65364 SFR65364 SPN65364 SZJ65364 TJF65364 TTB65364 UCX65364 UMT65364 UWP65364 VGL65364 VQH65364 WAD65364 WJZ65364 WTV65364 HJ130900 RF130900 ABB130900 AKX130900 AUT130900 BEP130900 BOL130900 BYH130900 CID130900 CRZ130900 DBV130900 DLR130900 DVN130900 EFJ130900 EPF130900 EZB130900 FIX130900 FST130900 GCP130900 GML130900 GWH130900 HGD130900 HPZ130900 HZV130900 IJR130900 ITN130900 JDJ130900 JNF130900 JXB130900 KGX130900 KQT130900 LAP130900 LKL130900 LUH130900 MED130900 MNZ130900 MXV130900 NHR130900 NRN130900 OBJ130900 OLF130900 OVB130900 PEX130900 POT130900 PYP130900 QIL130900 QSH130900 RCD130900 RLZ130900 RVV130900 SFR130900 SPN130900 SZJ130900 TJF130900 TTB130900 UCX130900 UMT130900 UWP130900 VGL130900 VQH130900 WAD130900 WJZ130900 WTV130900 HJ196436 RF196436 ABB196436 AKX196436 AUT196436 BEP196436 BOL196436 BYH196436 CID196436 CRZ196436 DBV196436 DLR196436 DVN196436 EFJ196436 EPF196436 EZB196436 FIX196436 FST196436 GCP196436 GML196436 GWH196436 HGD196436 HPZ196436 HZV196436 IJR196436 ITN196436 JDJ196436 JNF196436 JXB196436 KGX196436 KQT196436 LAP196436 LKL196436 LUH196436 MED196436 MNZ196436 MXV196436 NHR196436 NRN196436 OBJ196436 OLF196436 OVB196436 PEX196436 POT196436 PYP196436 QIL196436 QSH196436 RCD196436 RLZ196436 RVV196436 SFR196436 SPN196436 SZJ196436 TJF196436 TTB196436 UCX196436 UMT196436 UWP196436 VGL196436 VQH196436 WAD196436 WJZ196436 WTV196436 HJ261972 RF261972 ABB261972 AKX261972 AUT261972 BEP261972 BOL261972 BYH261972 CID261972 CRZ261972 DBV261972 DLR261972 DVN261972 EFJ261972 EPF261972 EZB261972 FIX261972 FST261972 GCP261972 GML261972 GWH261972 HGD261972 HPZ261972 HZV261972 IJR261972 ITN261972 JDJ261972 JNF261972 JXB261972 KGX261972 KQT261972 LAP261972 LKL261972 LUH261972 MED261972 MNZ261972 MXV261972 NHR261972 NRN261972 OBJ261972 OLF261972 OVB261972 PEX261972 POT261972 PYP261972 QIL261972 QSH261972 RCD261972 RLZ261972 RVV261972 SFR261972 SPN261972 SZJ261972 TJF261972 TTB261972 UCX261972 UMT261972 UWP261972 VGL261972 VQH261972 WAD261972 WJZ261972 WTV261972 HJ327508 RF327508 ABB327508 AKX327508 AUT327508 BEP327508 BOL327508 BYH327508 CID327508 CRZ327508 DBV327508 DLR327508 DVN327508 EFJ327508 EPF327508 EZB327508 FIX327508 FST327508 GCP327508 GML327508 GWH327508 HGD327508 HPZ327508 HZV327508 IJR327508 ITN327508 JDJ327508 JNF327508 JXB327508 KGX327508 KQT327508 LAP327508 LKL327508 LUH327508 MED327508 MNZ327508 MXV327508 NHR327508 NRN327508 OBJ327508 OLF327508 OVB327508 PEX327508 POT327508 PYP327508 QIL327508 QSH327508 RCD327508 RLZ327508 RVV327508 SFR327508 SPN327508 SZJ327508 TJF327508 TTB327508 UCX327508 UMT327508 UWP327508 VGL327508 VQH327508 WAD327508 WJZ327508 WTV327508 HJ393044 RF393044 ABB393044 AKX393044 AUT393044 BEP393044 BOL393044 BYH393044 CID393044 CRZ393044 DBV393044 DLR393044 DVN393044 EFJ393044 EPF393044 EZB393044 FIX393044 FST393044 GCP393044 GML393044 GWH393044 HGD393044 HPZ393044 HZV393044 IJR393044 ITN393044 JDJ393044 JNF393044 JXB393044 KGX393044 KQT393044 LAP393044 LKL393044 LUH393044 MED393044 MNZ393044 MXV393044 NHR393044 NRN393044 OBJ393044 OLF393044 OVB393044 PEX393044 POT393044 PYP393044 QIL393044 QSH393044 RCD393044 RLZ393044 RVV393044 SFR393044 SPN393044 SZJ393044 TJF393044 TTB393044 UCX393044 UMT393044 UWP393044 VGL393044 VQH393044 WAD393044 WJZ393044 WTV393044 HJ458580 RF458580 ABB458580 AKX458580 AUT458580 BEP458580 BOL458580 BYH458580 CID458580 CRZ458580 DBV458580 DLR458580 DVN458580 EFJ458580 EPF458580 EZB458580 FIX458580 FST458580 GCP458580 GML458580 GWH458580 HGD458580 HPZ458580 HZV458580 IJR458580 ITN458580 JDJ458580 JNF458580 JXB458580 KGX458580 KQT458580 LAP458580 LKL458580 LUH458580 MED458580 MNZ458580 MXV458580 NHR458580 NRN458580 OBJ458580 OLF458580 OVB458580 PEX458580 POT458580 PYP458580 QIL458580 QSH458580 RCD458580 RLZ458580 RVV458580 SFR458580 SPN458580 SZJ458580 TJF458580 TTB458580 UCX458580 UMT458580 UWP458580 VGL458580 VQH458580 WAD458580 WJZ458580 WTV458580 HJ524116 RF524116 ABB524116 AKX524116 AUT524116 BEP524116 BOL524116 BYH524116 CID524116 CRZ524116 DBV524116 DLR524116 DVN524116 EFJ524116 EPF524116 EZB524116 FIX524116 FST524116 GCP524116 GML524116 GWH524116 HGD524116 HPZ524116 HZV524116 IJR524116 ITN524116 JDJ524116 JNF524116 JXB524116 KGX524116 KQT524116 LAP524116 LKL524116 LUH524116 MED524116 MNZ524116 MXV524116 NHR524116 NRN524116 OBJ524116 OLF524116 OVB524116 PEX524116 POT524116 PYP524116 QIL524116 QSH524116 RCD524116 RLZ524116 RVV524116 SFR524116 SPN524116 SZJ524116 TJF524116 TTB524116 UCX524116 UMT524116 UWP524116 VGL524116 VQH524116 WAD524116 WJZ524116 WTV524116 HJ589652 RF589652 ABB589652 AKX589652 AUT589652 BEP589652 BOL589652 BYH589652 CID589652 CRZ589652 DBV589652 DLR589652 DVN589652 EFJ589652 EPF589652 EZB589652 FIX589652 FST589652 GCP589652 GML589652 GWH589652 HGD589652 HPZ589652 HZV589652 IJR589652 ITN589652 JDJ589652 JNF589652 JXB589652 KGX589652 KQT589652 LAP589652 LKL589652 LUH589652 MED589652 MNZ589652 MXV589652 NHR589652 NRN589652 OBJ589652 OLF589652 OVB589652 PEX589652 POT589652 PYP589652 QIL589652 QSH589652 RCD589652 RLZ589652 RVV589652 SFR589652 SPN589652 SZJ589652 TJF589652 TTB589652 UCX589652 UMT589652 UWP589652 VGL589652 VQH589652 WAD589652 WJZ589652 WTV589652 HJ655188 RF655188 ABB655188 AKX655188 AUT655188 BEP655188 BOL655188 BYH655188 CID655188 CRZ655188 DBV655188 DLR655188 DVN655188 EFJ655188 EPF655188 EZB655188 FIX655188 FST655188 GCP655188 GML655188 GWH655188 HGD655188 HPZ655188 HZV655188 IJR655188 ITN655188 JDJ655188 JNF655188 JXB655188 KGX655188 KQT655188 LAP655188 LKL655188 LUH655188 MED655188 MNZ655188 MXV655188 NHR655188 NRN655188 OBJ655188 OLF655188 OVB655188 PEX655188 POT655188 PYP655188 QIL655188 QSH655188 RCD655188 RLZ655188 RVV655188 SFR655188 SPN655188 SZJ655188 TJF655188 TTB655188 UCX655188 UMT655188 UWP655188 VGL655188 VQH655188 WAD655188 WJZ655188 WTV655188 HJ720724 RF720724 ABB720724 AKX720724 AUT720724 BEP720724 BOL720724 BYH720724 CID720724 CRZ720724 DBV720724 DLR720724 DVN720724 EFJ720724 EPF720724 EZB720724 FIX720724 FST720724 GCP720724 GML720724 GWH720724 HGD720724 HPZ720724 HZV720724 IJR720724 ITN720724 JDJ720724 JNF720724 JXB720724 KGX720724 KQT720724 LAP720724 LKL720724 LUH720724 MED720724 MNZ720724 MXV720724 NHR720724 NRN720724 OBJ720724 OLF720724 OVB720724 PEX720724 POT720724 PYP720724 QIL720724 QSH720724 RCD720724 RLZ720724 RVV720724 SFR720724 SPN720724 SZJ720724 TJF720724 TTB720724 UCX720724 UMT720724 UWP720724 VGL720724 VQH720724 WAD720724 WJZ720724 WTV720724 HJ786260 RF786260 ABB786260 AKX786260 AUT786260 BEP786260 BOL786260 BYH786260 CID786260 CRZ786260 DBV786260 DLR786260 DVN786260 EFJ786260 EPF786260 EZB786260 FIX786260 FST786260 GCP786260 GML786260 GWH786260 HGD786260 HPZ786260 HZV786260 IJR786260 ITN786260 JDJ786260 JNF786260 JXB786260 KGX786260 KQT786260 LAP786260 LKL786260 LUH786260 MED786260 MNZ786260 MXV786260 NHR786260 NRN786260 OBJ786260 OLF786260 OVB786260 PEX786260 POT786260 PYP786260 QIL786260 QSH786260 RCD786260 RLZ786260 RVV786260 SFR786260 SPN786260 SZJ786260 TJF786260 TTB786260 UCX786260 UMT786260 UWP786260 VGL786260 VQH786260 WAD786260 WJZ786260 WTV786260 HJ851796 RF851796 ABB851796 AKX851796 AUT851796 BEP851796 BOL851796 BYH851796 CID851796 CRZ851796 DBV851796 DLR851796 DVN851796 EFJ851796 EPF851796 EZB851796 FIX851796 FST851796 GCP851796 GML851796 GWH851796 HGD851796 HPZ851796 HZV851796 IJR851796 ITN851796 JDJ851796 JNF851796 JXB851796 KGX851796 KQT851796 LAP851796 LKL851796 LUH851796 MED851796 MNZ851796 MXV851796 NHR851796 NRN851796 OBJ851796 OLF851796 OVB851796 PEX851796 POT851796 PYP851796 QIL851796 QSH851796 RCD851796 RLZ851796 RVV851796 SFR851796 SPN851796 SZJ851796 TJF851796 TTB851796 UCX851796 UMT851796 UWP851796 VGL851796 VQH851796 WAD851796 WJZ851796 WTV851796 HJ917332 RF917332 ABB917332 AKX917332 AUT917332 BEP917332 BOL917332 BYH917332 CID917332 CRZ917332 DBV917332 DLR917332 DVN917332 EFJ917332 EPF917332 EZB917332 FIX917332 FST917332 GCP917332 GML917332 GWH917332 HGD917332 HPZ917332 HZV917332 IJR917332 ITN917332 JDJ917332 JNF917332 JXB917332 KGX917332 KQT917332 LAP917332 LKL917332 LUH917332 MED917332 MNZ917332 MXV917332 NHR917332 NRN917332 OBJ917332 OLF917332 OVB917332 PEX917332 POT917332 PYP917332 QIL917332 QSH917332 RCD917332 RLZ917332 RVV917332 SFR917332 SPN917332 SZJ917332 TJF917332 TTB917332 UCX917332 UMT917332 UWP917332 VGL917332 VQH917332 WAD917332 WJZ917332 WTV917332 HJ982868 RF982868 ABB982868 AKX982868 AUT982868 BEP982868 BOL982868 BYH982868 CID982868 CRZ982868 DBV982868 DLR982868 DVN982868 EFJ982868 EPF982868 EZB982868 FIX982868 FST982868 GCP982868 GML982868 GWH982868 HGD982868 HPZ982868 HZV982868 IJR982868 ITN982868 JDJ982868 JNF982868 JXB982868 KGX982868 KQT982868 LAP982868 LKL982868 LUH982868 MED982868 MNZ982868 MXV982868 NHR982868 NRN982868 OBJ982868 OLF982868 OVB982868 PEX982868 POT982868 PYP982868 QIL982868 QSH982868 RCD982868 RLZ982868 RVV982868 SFR982868 SPN982868 SZJ982868 TJF982868 TTB982868 UCX982868 UMT982868 UWP982868 VGL982868 VQH982868 WAD982868 WJZ982868 WTV982868 HJ982865 RF982865 ABB982865 AKX982865 AUT982865 BEP982865 BOL982865 BYH982865 CID982865 CRZ982865 DBV982865 DLR982865 DVN982865 EFJ982865 EPF982865 EZB982865 FIX982865 FST982865 GCP982865 GML982865 GWH982865 HGD982865 HPZ982865 HZV982865 IJR982865 ITN982865 JDJ982865 JNF982865 JXB982865 KGX982865 KQT982865 LAP982865 LKL982865 LUH982865 MED982865 MNZ982865 MXV982865 NHR982865 NRN982865 OBJ982865 OLF982865 OVB982865 PEX982865 POT982865 PYP982865 QIL982865 QSH982865 RCD982865 RLZ982865 RVV982865 SFR982865 SPN982865 SZJ982865 TJF982865 TTB982865 UCX982865 UMT982865 UWP982865 VGL982865 VQH982865 WAD982865 WJZ982865 WTV982865 HJ65361 RF65361 ABB65361 AKX65361 AUT65361 BEP65361 BOL65361 BYH65361 CID65361 CRZ65361 DBV65361 DLR65361 DVN65361 EFJ65361 EPF65361 EZB65361 FIX65361 FST65361 GCP65361 GML65361 GWH65361 HGD65361 HPZ65361 HZV65361 IJR65361 ITN65361 JDJ65361 JNF65361 JXB65361 KGX65361 KQT65361 LAP65361 LKL65361 LUH65361 MED65361 MNZ65361 MXV65361 NHR65361 NRN65361 OBJ65361 OLF65361 OVB65361 PEX65361 POT65361 PYP65361 QIL65361 QSH65361 RCD65361 RLZ65361 RVV65361 SFR65361 SPN65361 SZJ65361 TJF65361 TTB65361 UCX65361 UMT65361 UWP65361 VGL65361 VQH65361 WAD65361 WJZ65361 WTV65361</xm:sqref>
        </x14:dataValidation>
        <x14:dataValidation allowBlank="1" showInputMessage="1" showErrorMessage="1" prompt="Ecart &quot;réalisé - budgété&quot;">
          <xm:sqref>J196410 HL65338:HX65338 RH65338:RT65338 ABD65338:ABP65338 AKZ65338:ALL65338 AUV65338:AVH65338 BER65338:BFD65338 BON65338:BOZ65338 BYJ65338:BYV65338 CIF65338:CIR65338 CSB65338:CSN65338 DBX65338:DCJ65338 DLT65338:DMF65338 DVP65338:DWB65338 EFL65338:EFX65338 EPH65338:EPT65338 EZD65338:EZP65338 FIZ65338:FJL65338 FSV65338:FTH65338 GCR65338:GDD65338 GMN65338:GMZ65338 GWJ65338:GWV65338 HGF65338:HGR65338 HQB65338:HQN65338 HZX65338:IAJ65338 IJT65338:IKF65338 ITP65338:IUB65338 JDL65338:JDX65338 JNH65338:JNT65338 JXD65338:JXP65338 KGZ65338:KHL65338 KQV65338:KRH65338 LAR65338:LBD65338 LKN65338:LKZ65338 LUJ65338:LUV65338 MEF65338:MER65338 MOB65338:MON65338 MXX65338:MYJ65338 NHT65338:NIF65338 NRP65338:NSB65338 OBL65338:OBX65338 OLH65338:OLT65338 OVD65338:OVP65338 PEZ65338:PFL65338 POV65338:PPH65338 PYR65338:PZD65338 QIN65338:QIZ65338 QSJ65338:QSV65338 RCF65338:RCR65338 RMB65338:RMN65338 RVX65338:RWJ65338 SFT65338:SGF65338 SPP65338:SQB65338 SZL65338:SZX65338 TJH65338:TJT65338 TTD65338:TTP65338 UCZ65338:UDL65338 UMV65338:UNH65338 UWR65338:UXD65338 VGN65338:VGZ65338 VQJ65338:VQV65338 WAF65338:WAR65338 WKB65338:WKN65338 WTX65338:WUJ65338 J261946 HL130874:HX130874 RH130874:RT130874 ABD130874:ABP130874 AKZ130874:ALL130874 AUV130874:AVH130874 BER130874:BFD130874 BON130874:BOZ130874 BYJ130874:BYV130874 CIF130874:CIR130874 CSB130874:CSN130874 DBX130874:DCJ130874 DLT130874:DMF130874 DVP130874:DWB130874 EFL130874:EFX130874 EPH130874:EPT130874 EZD130874:EZP130874 FIZ130874:FJL130874 FSV130874:FTH130874 GCR130874:GDD130874 GMN130874:GMZ130874 GWJ130874:GWV130874 HGF130874:HGR130874 HQB130874:HQN130874 HZX130874:IAJ130874 IJT130874:IKF130874 ITP130874:IUB130874 JDL130874:JDX130874 JNH130874:JNT130874 JXD130874:JXP130874 KGZ130874:KHL130874 KQV130874:KRH130874 LAR130874:LBD130874 LKN130874:LKZ130874 LUJ130874:LUV130874 MEF130874:MER130874 MOB130874:MON130874 MXX130874:MYJ130874 NHT130874:NIF130874 NRP130874:NSB130874 OBL130874:OBX130874 OLH130874:OLT130874 OVD130874:OVP130874 PEZ130874:PFL130874 POV130874:PPH130874 PYR130874:PZD130874 QIN130874:QIZ130874 QSJ130874:QSV130874 RCF130874:RCR130874 RMB130874:RMN130874 RVX130874:RWJ130874 SFT130874:SGF130874 SPP130874:SQB130874 SZL130874:SZX130874 TJH130874:TJT130874 TTD130874:TTP130874 UCZ130874:UDL130874 UMV130874:UNH130874 UWR130874:UXD130874 VGN130874:VGZ130874 VQJ130874:VQV130874 WAF130874:WAR130874 WKB130874:WKN130874 WTX130874:WUJ130874 J327482 HL196410:HX196410 RH196410:RT196410 ABD196410:ABP196410 AKZ196410:ALL196410 AUV196410:AVH196410 BER196410:BFD196410 BON196410:BOZ196410 BYJ196410:BYV196410 CIF196410:CIR196410 CSB196410:CSN196410 DBX196410:DCJ196410 DLT196410:DMF196410 DVP196410:DWB196410 EFL196410:EFX196410 EPH196410:EPT196410 EZD196410:EZP196410 FIZ196410:FJL196410 FSV196410:FTH196410 GCR196410:GDD196410 GMN196410:GMZ196410 GWJ196410:GWV196410 HGF196410:HGR196410 HQB196410:HQN196410 HZX196410:IAJ196410 IJT196410:IKF196410 ITP196410:IUB196410 JDL196410:JDX196410 JNH196410:JNT196410 JXD196410:JXP196410 KGZ196410:KHL196410 KQV196410:KRH196410 LAR196410:LBD196410 LKN196410:LKZ196410 LUJ196410:LUV196410 MEF196410:MER196410 MOB196410:MON196410 MXX196410:MYJ196410 NHT196410:NIF196410 NRP196410:NSB196410 OBL196410:OBX196410 OLH196410:OLT196410 OVD196410:OVP196410 PEZ196410:PFL196410 POV196410:PPH196410 PYR196410:PZD196410 QIN196410:QIZ196410 QSJ196410:QSV196410 RCF196410:RCR196410 RMB196410:RMN196410 RVX196410:RWJ196410 SFT196410:SGF196410 SPP196410:SQB196410 SZL196410:SZX196410 TJH196410:TJT196410 TTD196410:TTP196410 UCZ196410:UDL196410 UMV196410:UNH196410 UWR196410:UXD196410 VGN196410:VGZ196410 VQJ196410:VQV196410 WAF196410:WAR196410 WKB196410:WKN196410 WTX196410:WUJ196410 J393018 HL261946:HX261946 RH261946:RT261946 ABD261946:ABP261946 AKZ261946:ALL261946 AUV261946:AVH261946 BER261946:BFD261946 BON261946:BOZ261946 BYJ261946:BYV261946 CIF261946:CIR261946 CSB261946:CSN261946 DBX261946:DCJ261946 DLT261946:DMF261946 DVP261946:DWB261946 EFL261946:EFX261946 EPH261946:EPT261946 EZD261946:EZP261946 FIZ261946:FJL261946 FSV261946:FTH261946 GCR261946:GDD261946 GMN261946:GMZ261946 GWJ261946:GWV261946 HGF261946:HGR261946 HQB261946:HQN261946 HZX261946:IAJ261946 IJT261946:IKF261946 ITP261946:IUB261946 JDL261946:JDX261946 JNH261946:JNT261946 JXD261946:JXP261946 KGZ261946:KHL261946 KQV261946:KRH261946 LAR261946:LBD261946 LKN261946:LKZ261946 LUJ261946:LUV261946 MEF261946:MER261946 MOB261946:MON261946 MXX261946:MYJ261946 NHT261946:NIF261946 NRP261946:NSB261946 OBL261946:OBX261946 OLH261946:OLT261946 OVD261946:OVP261946 PEZ261946:PFL261946 POV261946:PPH261946 PYR261946:PZD261946 QIN261946:QIZ261946 QSJ261946:QSV261946 RCF261946:RCR261946 RMB261946:RMN261946 RVX261946:RWJ261946 SFT261946:SGF261946 SPP261946:SQB261946 SZL261946:SZX261946 TJH261946:TJT261946 TTD261946:TTP261946 UCZ261946:UDL261946 UMV261946:UNH261946 UWR261946:UXD261946 VGN261946:VGZ261946 VQJ261946:VQV261946 WAF261946:WAR261946 WKB261946:WKN261946 WTX261946:WUJ261946 J458554 HL327482:HX327482 RH327482:RT327482 ABD327482:ABP327482 AKZ327482:ALL327482 AUV327482:AVH327482 BER327482:BFD327482 BON327482:BOZ327482 BYJ327482:BYV327482 CIF327482:CIR327482 CSB327482:CSN327482 DBX327482:DCJ327482 DLT327482:DMF327482 DVP327482:DWB327482 EFL327482:EFX327482 EPH327482:EPT327482 EZD327482:EZP327482 FIZ327482:FJL327482 FSV327482:FTH327482 GCR327482:GDD327482 GMN327482:GMZ327482 GWJ327482:GWV327482 HGF327482:HGR327482 HQB327482:HQN327482 HZX327482:IAJ327482 IJT327482:IKF327482 ITP327482:IUB327482 JDL327482:JDX327482 JNH327482:JNT327482 JXD327482:JXP327482 KGZ327482:KHL327482 KQV327482:KRH327482 LAR327482:LBD327482 LKN327482:LKZ327482 LUJ327482:LUV327482 MEF327482:MER327482 MOB327482:MON327482 MXX327482:MYJ327482 NHT327482:NIF327482 NRP327482:NSB327482 OBL327482:OBX327482 OLH327482:OLT327482 OVD327482:OVP327482 PEZ327482:PFL327482 POV327482:PPH327482 PYR327482:PZD327482 QIN327482:QIZ327482 QSJ327482:QSV327482 RCF327482:RCR327482 RMB327482:RMN327482 RVX327482:RWJ327482 SFT327482:SGF327482 SPP327482:SQB327482 SZL327482:SZX327482 TJH327482:TJT327482 TTD327482:TTP327482 UCZ327482:UDL327482 UMV327482:UNH327482 UWR327482:UXD327482 VGN327482:VGZ327482 VQJ327482:VQV327482 WAF327482:WAR327482 WKB327482:WKN327482 WTX327482:WUJ327482 J524090 HL393018:HX393018 RH393018:RT393018 ABD393018:ABP393018 AKZ393018:ALL393018 AUV393018:AVH393018 BER393018:BFD393018 BON393018:BOZ393018 BYJ393018:BYV393018 CIF393018:CIR393018 CSB393018:CSN393018 DBX393018:DCJ393018 DLT393018:DMF393018 DVP393018:DWB393018 EFL393018:EFX393018 EPH393018:EPT393018 EZD393018:EZP393018 FIZ393018:FJL393018 FSV393018:FTH393018 GCR393018:GDD393018 GMN393018:GMZ393018 GWJ393018:GWV393018 HGF393018:HGR393018 HQB393018:HQN393018 HZX393018:IAJ393018 IJT393018:IKF393018 ITP393018:IUB393018 JDL393018:JDX393018 JNH393018:JNT393018 JXD393018:JXP393018 KGZ393018:KHL393018 KQV393018:KRH393018 LAR393018:LBD393018 LKN393018:LKZ393018 LUJ393018:LUV393018 MEF393018:MER393018 MOB393018:MON393018 MXX393018:MYJ393018 NHT393018:NIF393018 NRP393018:NSB393018 OBL393018:OBX393018 OLH393018:OLT393018 OVD393018:OVP393018 PEZ393018:PFL393018 POV393018:PPH393018 PYR393018:PZD393018 QIN393018:QIZ393018 QSJ393018:QSV393018 RCF393018:RCR393018 RMB393018:RMN393018 RVX393018:RWJ393018 SFT393018:SGF393018 SPP393018:SQB393018 SZL393018:SZX393018 TJH393018:TJT393018 TTD393018:TTP393018 UCZ393018:UDL393018 UMV393018:UNH393018 UWR393018:UXD393018 VGN393018:VGZ393018 VQJ393018:VQV393018 WAF393018:WAR393018 WKB393018:WKN393018 WTX393018:WUJ393018 J589626 HL458554:HX458554 RH458554:RT458554 ABD458554:ABP458554 AKZ458554:ALL458554 AUV458554:AVH458554 BER458554:BFD458554 BON458554:BOZ458554 BYJ458554:BYV458554 CIF458554:CIR458554 CSB458554:CSN458554 DBX458554:DCJ458554 DLT458554:DMF458554 DVP458554:DWB458554 EFL458554:EFX458554 EPH458554:EPT458554 EZD458554:EZP458554 FIZ458554:FJL458554 FSV458554:FTH458554 GCR458554:GDD458554 GMN458554:GMZ458554 GWJ458554:GWV458554 HGF458554:HGR458554 HQB458554:HQN458554 HZX458554:IAJ458554 IJT458554:IKF458554 ITP458554:IUB458554 JDL458554:JDX458554 JNH458554:JNT458554 JXD458554:JXP458554 KGZ458554:KHL458554 KQV458554:KRH458554 LAR458554:LBD458554 LKN458554:LKZ458554 LUJ458554:LUV458554 MEF458554:MER458554 MOB458554:MON458554 MXX458554:MYJ458554 NHT458554:NIF458554 NRP458554:NSB458554 OBL458554:OBX458554 OLH458554:OLT458554 OVD458554:OVP458554 PEZ458554:PFL458554 POV458554:PPH458554 PYR458554:PZD458554 QIN458554:QIZ458554 QSJ458554:QSV458554 RCF458554:RCR458554 RMB458554:RMN458554 RVX458554:RWJ458554 SFT458554:SGF458554 SPP458554:SQB458554 SZL458554:SZX458554 TJH458554:TJT458554 TTD458554:TTP458554 UCZ458554:UDL458554 UMV458554:UNH458554 UWR458554:UXD458554 VGN458554:VGZ458554 VQJ458554:VQV458554 WAF458554:WAR458554 WKB458554:WKN458554 WTX458554:WUJ458554 J655162 HL524090:HX524090 RH524090:RT524090 ABD524090:ABP524090 AKZ524090:ALL524090 AUV524090:AVH524090 BER524090:BFD524090 BON524090:BOZ524090 BYJ524090:BYV524090 CIF524090:CIR524090 CSB524090:CSN524090 DBX524090:DCJ524090 DLT524090:DMF524090 DVP524090:DWB524090 EFL524090:EFX524090 EPH524090:EPT524090 EZD524090:EZP524090 FIZ524090:FJL524090 FSV524090:FTH524090 GCR524090:GDD524090 GMN524090:GMZ524090 GWJ524090:GWV524090 HGF524090:HGR524090 HQB524090:HQN524090 HZX524090:IAJ524090 IJT524090:IKF524090 ITP524090:IUB524090 JDL524090:JDX524090 JNH524090:JNT524090 JXD524090:JXP524090 KGZ524090:KHL524090 KQV524090:KRH524090 LAR524090:LBD524090 LKN524090:LKZ524090 LUJ524090:LUV524090 MEF524090:MER524090 MOB524090:MON524090 MXX524090:MYJ524090 NHT524090:NIF524090 NRP524090:NSB524090 OBL524090:OBX524090 OLH524090:OLT524090 OVD524090:OVP524090 PEZ524090:PFL524090 POV524090:PPH524090 PYR524090:PZD524090 QIN524090:QIZ524090 QSJ524090:QSV524090 RCF524090:RCR524090 RMB524090:RMN524090 RVX524090:RWJ524090 SFT524090:SGF524090 SPP524090:SQB524090 SZL524090:SZX524090 TJH524090:TJT524090 TTD524090:TTP524090 UCZ524090:UDL524090 UMV524090:UNH524090 UWR524090:UXD524090 VGN524090:VGZ524090 VQJ524090:VQV524090 WAF524090:WAR524090 WKB524090:WKN524090 WTX524090:WUJ524090 J720698 HL589626:HX589626 RH589626:RT589626 ABD589626:ABP589626 AKZ589626:ALL589626 AUV589626:AVH589626 BER589626:BFD589626 BON589626:BOZ589626 BYJ589626:BYV589626 CIF589626:CIR589626 CSB589626:CSN589626 DBX589626:DCJ589626 DLT589626:DMF589626 DVP589626:DWB589626 EFL589626:EFX589626 EPH589626:EPT589626 EZD589626:EZP589626 FIZ589626:FJL589626 FSV589626:FTH589626 GCR589626:GDD589626 GMN589626:GMZ589626 GWJ589626:GWV589626 HGF589626:HGR589626 HQB589626:HQN589626 HZX589626:IAJ589626 IJT589626:IKF589626 ITP589626:IUB589626 JDL589626:JDX589626 JNH589626:JNT589626 JXD589626:JXP589626 KGZ589626:KHL589626 KQV589626:KRH589626 LAR589626:LBD589626 LKN589626:LKZ589626 LUJ589626:LUV589626 MEF589626:MER589626 MOB589626:MON589626 MXX589626:MYJ589626 NHT589626:NIF589626 NRP589626:NSB589626 OBL589626:OBX589626 OLH589626:OLT589626 OVD589626:OVP589626 PEZ589626:PFL589626 POV589626:PPH589626 PYR589626:PZD589626 QIN589626:QIZ589626 QSJ589626:QSV589626 RCF589626:RCR589626 RMB589626:RMN589626 RVX589626:RWJ589626 SFT589626:SGF589626 SPP589626:SQB589626 SZL589626:SZX589626 TJH589626:TJT589626 TTD589626:TTP589626 UCZ589626:UDL589626 UMV589626:UNH589626 UWR589626:UXD589626 VGN589626:VGZ589626 VQJ589626:VQV589626 WAF589626:WAR589626 WKB589626:WKN589626 WTX589626:WUJ589626 J786234 HL655162:HX655162 RH655162:RT655162 ABD655162:ABP655162 AKZ655162:ALL655162 AUV655162:AVH655162 BER655162:BFD655162 BON655162:BOZ655162 BYJ655162:BYV655162 CIF655162:CIR655162 CSB655162:CSN655162 DBX655162:DCJ655162 DLT655162:DMF655162 DVP655162:DWB655162 EFL655162:EFX655162 EPH655162:EPT655162 EZD655162:EZP655162 FIZ655162:FJL655162 FSV655162:FTH655162 GCR655162:GDD655162 GMN655162:GMZ655162 GWJ655162:GWV655162 HGF655162:HGR655162 HQB655162:HQN655162 HZX655162:IAJ655162 IJT655162:IKF655162 ITP655162:IUB655162 JDL655162:JDX655162 JNH655162:JNT655162 JXD655162:JXP655162 KGZ655162:KHL655162 KQV655162:KRH655162 LAR655162:LBD655162 LKN655162:LKZ655162 LUJ655162:LUV655162 MEF655162:MER655162 MOB655162:MON655162 MXX655162:MYJ655162 NHT655162:NIF655162 NRP655162:NSB655162 OBL655162:OBX655162 OLH655162:OLT655162 OVD655162:OVP655162 PEZ655162:PFL655162 POV655162:PPH655162 PYR655162:PZD655162 QIN655162:QIZ655162 QSJ655162:QSV655162 RCF655162:RCR655162 RMB655162:RMN655162 RVX655162:RWJ655162 SFT655162:SGF655162 SPP655162:SQB655162 SZL655162:SZX655162 TJH655162:TJT655162 TTD655162:TTP655162 UCZ655162:UDL655162 UMV655162:UNH655162 UWR655162:UXD655162 VGN655162:VGZ655162 VQJ655162:VQV655162 WAF655162:WAR655162 WKB655162:WKN655162 WTX655162:WUJ655162 J851770 HL720698:HX720698 RH720698:RT720698 ABD720698:ABP720698 AKZ720698:ALL720698 AUV720698:AVH720698 BER720698:BFD720698 BON720698:BOZ720698 BYJ720698:BYV720698 CIF720698:CIR720698 CSB720698:CSN720698 DBX720698:DCJ720698 DLT720698:DMF720698 DVP720698:DWB720698 EFL720698:EFX720698 EPH720698:EPT720698 EZD720698:EZP720698 FIZ720698:FJL720698 FSV720698:FTH720698 GCR720698:GDD720698 GMN720698:GMZ720698 GWJ720698:GWV720698 HGF720698:HGR720698 HQB720698:HQN720698 HZX720698:IAJ720698 IJT720698:IKF720698 ITP720698:IUB720698 JDL720698:JDX720698 JNH720698:JNT720698 JXD720698:JXP720698 KGZ720698:KHL720698 KQV720698:KRH720698 LAR720698:LBD720698 LKN720698:LKZ720698 LUJ720698:LUV720698 MEF720698:MER720698 MOB720698:MON720698 MXX720698:MYJ720698 NHT720698:NIF720698 NRP720698:NSB720698 OBL720698:OBX720698 OLH720698:OLT720698 OVD720698:OVP720698 PEZ720698:PFL720698 POV720698:PPH720698 PYR720698:PZD720698 QIN720698:QIZ720698 QSJ720698:QSV720698 RCF720698:RCR720698 RMB720698:RMN720698 RVX720698:RWJ720698 SFT720698:SGF720698 SPP720698:SQB720698 SZL720698:SZX720698 TJH720698:TJT720698 TTD720698:TTP720698 UCZ720698:UDL720698 UMV720698:UNH720698 UWR720698:UXD720698 VGN720698:VGZ720698 VQJ720698:VQV720698 WAF720698:WAR720698 WKB720698:WKN720698 WTX720698:WUJ720698 J917306 HL786234:HX786234 RH786234:RT786234 ABD786234:ABP786234 AKZ786234:ALL786234 AUV786234:AVH786234 BER786234:BFD786234 BON786234:BOZ786234 BYJ786234:BYV786234 CIF786234:CIR786234 CSB786234:CSN786234 DBX786234:DCJ786234 DLT786234:DMF786234 DVP786234:DWB786234 EFL786234:EFX786234 EPH786234:EPT786234 EZD786234:EZP786234 FIZ786234:FJL786234 FSV786234:FTH786234 GCR786234:GDD786234 GMN786234:GMZ786234 GWJ786234:GWV786234 HGF786234:HGR786234 HQB786234:HQN786234 HZX786234:IAJ786234 IJT786234:IKF786234 ITP786234:IUB786234 JDL786234:JDX786234 JNH786234:JNT786234 JXD786234:JXP786234 KGZ786234:KHL786234 KQV786234:KRH786234 LAR786234:LBD786234 LKN786234:LKZ786234 LUJ786234:LUV786234 MEF786234:MER786234 MOB786234:MON786234 MXX786234:MYJ786234 NHT786234:NIF786234 NRP786234:NSB786234 OBL786234:OBX786234 OLH786234:OLT786234 OVD786234:OVP786234 PEZ786234:PFL786234 POV786234:PPH786234 PYR786234:PZD786234 QIN786234:QIZ786234 QSJ786234:QSV786234 RCF786234:RCR786234 RMB786234:RMN786234 RVX786234:RWJ786234 SFT786234:SGF786234 SPP786234:SQB786234 SZL786234:SZX786234 TJH786234:TJT786234 TTD786234:TTP786234 UCZ786234:UDL786234 UMV786234:UNH786234 UWR786234:UXD786234 VGN786234:VGZ786234 VQJ786234:VQV786234 WAF786234:WAR786234 WKB786234:WKN786234 WTX786234:WUJ786234 J982842 HL851770:HX851770 RH851770:RT851770 ABD851770:ABP851770 AKZ851770:ALL851770 AUV851770:AVH851770 BER851770:BFD851770 BON851770:BOZ851770 BYJ851770:BYV851770 CIF851770:CIR851770 CSB851770:CSN851770 DBX851770:DCJ851770 DLT851770:DMF851770 DVP851770:DWB851770 EFL851770:EFX851770 EPH851770:EPT851770 EZD851770:EZP851770 FIZ851770:FJL851770 FSV851770:FTH851770 GCR851770:GDD851770 GMN851770:GMZ851770 GWJ851770:GWV851770 HGF851770:HGR851770 HQB851770:HQN851770 HZX851770:IAJ851770 IJT851770:IKF851770 ITP851770:IUB851770 JDL851770:JDX851770 JNH851770:JNT851770 JXD851770:JXP851770 KGZ851770:KHL851770 KQV851770:KRH851770 LAR851770:LBD851770 LKN851770:LKZ851770 LUJ851770:LUV851770 MEF851770:MER851770 MOB851770:MON851770 MXX851770:MYJ851770 NHT851770:NIF851770 NRP851770:NSB851770 OBL851770:OBX851770 OLH851770:OLT851770 OVD851770:OVP851770 PEZ851770:PFL851770 POV851770:PPH851770 PYR851770:PZD851770 QIN851770:QIZ851770 QSJ851770:QSV851770 RCF851770:RCR851770 RMB851770:RMN851770 RVX851770:RWJ851770 SFT851770:SGF851770 SPP851770:SQB851770 SZL851770:SZX851770 TJH851770:TJT851770 TTD851770:TTP851770 UCZ851770:UDL851770 UMV851770:UNH851770 UWR851770:UXD851770 VGN851770:VGZ851770 VQJ851770:VQV851770 WAF851770:WAR851770 WKB851770:WKN851770 WTX851770:WUJ851770 J655193:J655195 HL917306:HX917306 RH917306:RT917306 ABD917306:ABP917306 AKZ917306:ALL917306 AUV917306:AVH917306 BER917306:BFD917306 BON917306:BOZ917306 BYJ917306:BYV917306 CIF917306:CIR917306 CSB917306:CSN917306 DBX917306:DCJ917306 DLT917306:DMF917306 DVP917306:DWB917306 EFL917306:EFX917306 EPH917306:EPT917306 EZD917306:EZP917306 FIZ917306:FJL917306 FSV917306:FTH917306 GCR917306:GDD917306 GMN917306:GMZ917306 GWJ917306:GWV917306 HGF917306:HGR917306 HQB917306:HQN917306 HZX917306:IAJ917306 IJT917306:IKF917306 ITP917306:IUB917306 JDL917306:JDX917306 JNH917306:JNT917306 JXD917306:JXP917306 KGZ917306:KHL917306 KQV917306:KRH917306 LAR917306:LBD917306 LKN917306:LKZ917306 LUJ917306:LUV917306 MEF917306:MER917306 MOB917306:MON917306 MXX917306:MYJ917306 NHT917306:NIF917306 NRP917306:NSB917306 OBL917306:OBX917306 OLH917306:OLT917306 OVD917306:OVP917306 PEZ917306:PFL917306 POV917306:PPH917306 PYR917306:PZD917306 QIN917306:QIZ917306 QSJ917306:QSV917306 RCF917306:RCR917306 RMB917306:RMN917306 RVX917306:RWJ917306 SFT917306:SGF917306 SPP917306:SQB917306 SZL917306:SZX917306 TJH917306:TJT917306 TTD917306:TTP917306 UCZ917306:UDL917306 UMV917306:UNH917306 UWR917306:UXD917306 VGN917306:VGZ917306 VQJ917306:VQV917306 WAF917306:WAR917306 WKB917306:WKN917306 WTX917306:WUJ917306 J65340 HL982842:HX982842 RH982842:RT982842 ABD982842:ABP982842 AKZ982842:ALL982842 AUV982842:AVH982842 BER982842:BFD982842 BON982842:BOZ982842 BYJ982842:BYV982842 CIF982842:CIR982842 CSB982842:CSN982842 DBX982842:DCJ982842 DLT982842:DMF982842 DVP982842:DWB982842 EFL982842:EFX982842 EPH982842:EPT982842 EZD982842:EZP982842 FIZ982842:FJL982842 FSV982842:FTH982842 GCR982842:GDD982842 GMN982842:GMZ982842 GWJ982842:GWV982842 HGF982842:HGR982842 HQB982842:HQN982842 HZX982842:IAJ982842 IJT982842:IKF982842 ITP982842:IUB982842 JDL982842:JDX982842 JNH982842:JNT982842 JXD982842:JXP982842 KGZ982842:KHL982842 KQV982842:KRH982842 LAR982842:LBD982842 LKN982842:LKZ982842 LUJ982842:LUV982842 MEF982842:MER982842 MOB982842:MON982842 MXX982842:MYJ982842 NHT982842:NIF982842 NRP982842:NSB982842 OBL982842:OBX982842 OLH982842:OLT982842 OVD982842:OVP982842 PEZ982842:PFL982842 POV982842:PPH982842 PYR982842:PZD982842 QIN982842:QIZ982842 QSJ982842:QSV982842 RCF982842:RCR982842 RMB982842:RMN982842 RVX982842:RWJ982842 SFT982842:SGF982842 SPP982842:SQB982842 SZL982842:SZX982842 TJH982842:TJT982842 TTD982842:TTP982842 UCZ982842:UDL982842 UMV982842:UNH982842 UWR982842:UXD982842 VGN982842:VGZ982842 VQJ982842:VQV982842 WAF982842:WAR982842 WKB982842:WKN982842 WTX982842:WUJ982842 BER589657:BEU589659 BON589657:BOQ589659 BYJ589657:BYM589659 CIF589657:CII589659 CSB589657:CSE589659 DBX589657:DCA589659 DLT589657:DLW589659 DVP589657:DVS589659 EFL589657:EFO589659 EPH589657:EPK589659 EZD589657:EZG589659 FIZ589657:FJC589659 FSV589657:FSY589659 GCR589657:GCU589659 GMN589657:GMQ589659 GWJ589657:GWM589659 HGF589657:HGI589659 HQB589657:HQE589659 HZX589657:IAA589659 IJT589657:IJW589659 ITP589657:ITS589659 JDL589657:JDO589659 JNH589657:JNK589659 JXD589657:JXG589659 KGZ589657:KHC589659 KQV589657:KQY589659 LAR589657:LAU589659 LKN589657:LKQ589659 LUJ589657:LUM589659 MEF589657:MEI589659 MOB589657:MOE589659 MXX589657:MYA589659 NHT589657:NHW589659 NRP589657:NRS589659 OBL589657:OBO589659 OLH589657:OLK589659 OVD589657:OVG589659 PEZ589657:PFC589659 POV589657:POY589659 PYR589657:PYU589659 QIN589657:QIQ589659 QSJ589657:QSM589659 RCF589657:RCI589659 RMB589657:RME589659 RVX589657:RWA589659 SFT589657:SFW589659 SPP589657:SPS589659 SZL589657:SZO589659 TJH589657:TJK589659 TTD589657:TTG589659 UCZ589657:UDC589659 UMV589657:UMY589659 UWR589657:UWU589659 VGN589657:VGQ589659 VQJ589657:VQM589659 WAF589657:WAI589659 WKB589657:WKE589659 WTX589657:WUA589659 J130876 HL655193:HO655195 RH655193:RK655195 ABD655193:ABG655195 AKZ655193:ALC655195 J196412 HL65340:HX65340 RH65340:RT65340 ABD65340:ABP65340 AKZ65340:ALL65340 AUV65340:AVH65340 BER65340:BFD65340 BON65340:BOZ65340 BYJ65340:BYV65340 CIF65340:CIR65340 CSB65340:CSN65340 DBX65340:DCJ65340 DLT65340:DMF65340 DVP65340:DWB65340 EFL65340:EFX65340 EPH65340:EPT65340 EZD65340:EZP65340 FIZ65340:FJL65340 FSV65340:FTH65340 GCR65340:GDD65340 GMN65340:GMZ65340 GWJ65340:GWV65340 HGF65340:HGR65340 HQB65340:HQN65340 HZX65340:IAJ65340 IJT65340:IKF65340 ITP65340:IUB65340 JDL65340:JDX65340 JNH65340:JNT65340 JXD65340:JXP65340 KGZ65340:KHL65340 KQV65340:KRH65340 LAR65340:LBD65340 LKN65340:LKZ65340 LUJ65340:LUV65340 MEF65340:MER65340 MOB65340:MON65340 MXX65340:MYJ65340 NHT65340:NIF65340 NRP65340:NSB65340 OBL65340:OBX65340 OLH65340:OLT65340 OVD65340:OVP65340 PEZ65340:PFL65340 POV65340:PPH65340 PYR65340:PZD65340 QIN65340:QIZ65340 QSJ65340:QSV65340 RCF65340:RCR65340 RMB65340:RMN65340 RVX65340:RWJ65340 SFT65340:SGF65340 SPP65340:SQB65340 SZL65340:SZX65340 TJH65340:TJT65340 TTD65340:TTP65340 UCZ65340:UDL65340 UMV65340:UNH65340 UWR65340:UXD65340 VGN65340:VGZ65340 VQJ65340:VQV65340 WAF65340:WAR65340 WKB65340:WKN65340 WTX65340:WUJ65340 J261948 HL130876:HX130876 RH130876:RT130876 ABD130876:ABP130876 AKZ130876:ALL130876 AUV130876:AVH130876 BER130876:BFD130876 BON130876:BOZ130876 BYJ130876:BYV130876 CIF130876:CIR130876 CSB130876:CSN130876 DBX130876:DCJ130876 DLT130876:DMF130876 DVP130876:DWB130876 EFL130876:EFX130876 EPH130876:EPT130876 EZD130876:EZP130876 FIZ130876:FJL130876 FSV130876:FTH130876 GCR130876:GDD130876 GMN130876:GMZ130876 GWJ130876:GWV130876 HGF130876:HGR130876 HQB130876:HQN130876 HZX130876:IAJ130876 IJT130876:IKF130876 ITP130876:IUB130876 JDL130876:JDX130876 JNH130876:JNT130876 JXD130876:JXP130876 KGZ130876:KHL130876 KQV130876:KRH130876 LAR130876:LBD130876 LKN130876:LKZ130876 LUJ130876:LUV130876 MEF130876:MER130876 MOB130876:MON130876 MXX130876:MYJ130876 NHT130876:NIF130876 NRP130876:NSB130876 OBL130876:OBX130876 OLH130876:OLT130876 OVD130876:OVP130876 PEZ130876:PFL130876 POV130876:PPH130876 PYR130876:PZD130876 QIN130876:QIZ130876 QSJ130876:QSV130876 RCF130876:RCR130876 RMB130876:RMN130876 RVX130876:RWJ130876 SFT130876:SGF130876 SPP130876:SQB130876 SZL130876:SZX130876 TJH130876:TJT130876 TTD130876:TTP130876 UCZ130876:UDL130876 UMV130876:UNH130876 UWR130876:UXD130876 VGN130876:VGZ130876 VQJ130876:VQV130876 WAF130876:WAR130876 WKB130876:WKN130876 WTX130876:WUJ130876 J327484 HL196412:HX196412 RH196412:RT196412 ABD196412:ABP196412 AKZ196412:ALL196412 AUV196412:AVH196412 BER196412:BFD196412 BON196412:BOZ196412 BYJ196412:BYV196412 CIF196412:CIR196412 CSB196412:CSN196412 DBX196412:DCJ196412 DLT196412:DMF196412 DVP196412:DWB196412 EFL196412:EFX196412 EPH196412:EPT196412 EZD196412:EZP196412 FIZ196412:FJL196412 FSV196412:FTH196412 GCR196412:GDD196412 GMN196412:GMZ196412 GWJ196412:GWV196412 HGF196412:HGR196412 HQB196412:HQN196412 HZX196412:IAJ196412 IJT196412:IKF196412 ITP196412:IUB196412 JDL196412:JDX196412 JNH196412:JNT196412 JXD196412:JXP196412 KGZ196412:KHL196412 KQV196412:KRH196412 LAR196412:LBD196412 LKN196412:LKZ196412 LUJ196412:LUV196412 MEF196412:MER196412 MOB196412:MON196412 MXX196412:MYJ196412 NHT196412:NIF196412 NRP196412:NSB196412 OBL196412:OBX196412 OLH196412:OLT196412 OVD196412:OVP196412 PEZ196412:PFL196412 POV196412:PPH196412 PYR196412:PZD196412 QIN196412:QIZ196412 QSJ196412:QSV196412 RCF196412:RCR196412 RMB196412:RMN196412 RVX196412:RWJ196412 SFT196412:SGF196412 SPP196412:SQB196412 SZL196412:SZX196412 TJH196412:TJT196412 TTD196412:TTP196412 UCZ196412:UDL196412 UMV196412:UNH196412 UWR196412:UXD196412 VGN196412:VGZ196412 VQJ196412:VQV196412 WAF196412:WAR196412 WKB196412:WKN196412 WTX196412:WUJ196412 J393020 HL261948:HX261948 RH261948:RT261948 ABD261948:ABP261948 AKZ261948:ALL261948 AUV261948:AVH261948 BER261948:BFD261948 BON261948:BOZ261948 BYJ261948:BYV261948 CIF261948:CIR261948 CSB261948:CSN261948 DBX261948:DCJ261948 DLT261948:DMF261948 DVP261948:DWB261948 EFL261948:EFX261948 EPH261948:EPT261948 EZD261948:EZP261948 FIZ261948:FJL261948 FSV261948:FTH261948 GCR261948:GDD261948 GMN261948:GMZ261948 GWJ261948:GWV261948 HGF261948:HGR261948 HQB261948:HQN261948 HZX261948:IAJ261948 IJT261948:IKF261948 ITP261948:IUB261948 JDL261948:JDX261948 JNH261948:JNT261948 JXD261948:JXP261948 KGZ261948:KHL261948 KQV261948:KRH261948 LAR261948:LBD261948 LKN261948:LKZ261948 LUJ261948:LUV261948 MEF261948:MER261948 MOB261948:MON261948 MXX261948:MYJ261948 NHT261948:NIF261948 NRP261948:NSB261948 OBL261948:OBX261948 OLH261948:OLT261948 OVD261948:OVP261948 PEZ261948:PFL261948 POV261948:PPH261948 PYR261948:PZD261948 QIN261948:QIZ261948 QSJ261948:QSV261948 RCF261948:RCR261948 RMB261948:RMN261948 RVX261948:RWJ261948 SFT261948:SGF261948 SPP261948:SQB261948 SZL261948:SZX261948 TJH261948:TJT261948 TTD261948:TTP261948 UCZ261948:UDL261948 UMV261948:UNH261948 UWR261948:UXD261948 VGN261948:VGZ261948 VQJ261948:VQV261948 WAF261948:WAR261948 WKB261948:WKN261948 WTX261948:WUJ261948 J458556 HL327484:HX327484 RH327484:RT327484 ABD327484:ABP327484 AKZ327484:ALL327484 AUV327484:AVH327484 BER327484:BFD327484 BON327484:BOZ327484 BYJ327484:BYV327484 CIF327484:CIR327484 CSB327484:CSN327484 DBX327484:DCJ327484 DLT327484:DMF327484 DVP327484:DWB327484 EFL327484:EFX327484 EPH327484:EPT327484 EZD327484:EZP327484 FIZ327484:FJL327484 FSV327484:FTH327484 GCR327484:GDD327484 GMN327484:GMZ327484 GWJ327484:GWV327484 HGF327484:HGR327484 HQB327484:HQN327484 HZX327484:IAJ327484 IJT327484:IKF327484 ITP327484:IUB327484 JDL327484:JDX327484 JNH327484:JNT327484 JXD327484:JXP327484 KGZ327484:KHL327484 KQV327484:KRH327484 LAR327484:LBD327484 LKN327484:LKZ327484 LUJ327484:LUV327484 MEF327484:MER327484 MOB327484:MON327484 MXX327484:MYJ327484 NHT327484:NIF327484 NRP327484:NSB327484 OBL327484:OBX327484 OLH327484:OLT327484 OVD327484:OVP327484 PEZ327484:PFL327484 POV327484:PPH327484 PYR327484:PZD327484 QIN327484:QIZ327484 QSJ327484:QSV327484 RCF327484:RCR327484 RMB327484:RMN327484 RVX327484:RWJ327484 SFT327484:SGF327484 SPP327484:SQB327484 SZL327484:SZX327484 TJH327484:TJT327484 TTD327484:TTP327484 UCZ327484:UDL327484 UMV327484:UNH327484 UWR327484:UXD327484 VGN327484:VGZ327484 VQJ327484:VQV327484 WAF327484:WAR327484 WKB327484:WKN327484 WTX327484:WUJ327484 J524092 HL393020:HX393020 RH393020:RT393020 ABD393020:ABP393020 AKZ393020:ALL393020 AUV393020:AVH393020 BER393020:BFD393020 BON393020:BOZ393020 BYJ393020:BYV393020 CIF393020:CIR393020 CSB393020:CSN393020 DBX393020:DCJ393020 DLT393020:DMF393020 DVP393020:DWB393020 EFL393020:EFX393020 EPH393020:EPT393020 EZD393020:EZP393020 FIZ393020:FJL393020 FSV393020:FTH393020 GCR393020:GDD393020 GMN393020:GMZ393020 GWJ393020:GWV393020 HGF393020:HGR393020 HQB393020:HQN393020 HZX393020:IAJ393020 IJT393020:IKF393020 ITP393020:IUB393020 JDL393020:JDX393020 JNH393020:JNT393020 JXD393020:JXP393020 KGZ393020:KHL393020 KQV393020:KRH393020 LAR393020:LBD393020 LKN393020:LKZ393020 LUJ393020:LUV393020 MEF393020:MER393020 MOB393020:MON393020 MXX393020:MYJ393020 NHT393020:NIF393020 NRP393020:NSB393020 OBL393020:OBX393020 OLH393020:OLT393020 OVD393020:OVP393020 PEZ393020:PFL393020 POV393020:PPH393020 PYR393020:PZD393020 QIN393020:QIZ393020 QSJ393020:QSV393020 RCF393020:RCR393020 RMB393020:RMN393020 RVX393020:RWJ393020 SFT393020:SGF393020 SPP393020:SQB393020 SZL393020:SZX393020 TJH393020:TJT393020 TTD393020:TTP393020 UCZ393020:UDL393020 UMV393020:UNH393020 UWR393020:UXD393020 VGN393020:VGZ393020 VQJ393020:VQV393020 WAF393020:WAR393020 WKB393020:WKN393020 WTX393020:WUJ393020 J589628 HL458556:HX458556 RH458556:RT458556 ABD458556:ABP458556 AKZ458556:ALL458556 AUV458556:AVH458556 BER458556:BFD458556 BON458556:BOZ458556 BYJ458556:BYV458556 CIF458556:CIR458556 CSB458556:CSN458556 DBX458556:DCJ458556 DLT458556:DMF458556 DVP458556:DWB458556 EFL458556:EFX458556 EPH458556:EPT458556 EZD458556:EZP458556 FIZ458556:FJL458556 FSV458556:FTH458556 GCR458556:GDD458556 GMN458556:GMZ458556 GWJ458556:GWV458556 HGF458556:HGR458556 HQB458556:HQN458556 HZX458556:IAJ458556 IJT458556:IKF458556 ITP458556:IUB458556 JDL458556:JDX458556 JNH458556:JNT458556 JXD458556:JXP458556 KGZ458556:KHL458556 KQV458556:KRH458556 LAR458556:LBD458556 LKN458556:LKZ458556 LUJ458556:LUV458556 MEF458556:MER458556 MOB458556:MON458556 MXX458556:MYJ458556 NHT458556:NIF458556 NRP458556:NSB458556 OBL458556:OBX458556 OLH458556:OLT458556 OVD458556:OVP458556 PEZ458556:PFL458556 POV458556:PPH458556 PYR458556:PZD458556 QIN458556:QIZ458556 QSJ458556:QSV458556 RCF458556:RCR458556 RMB458556:RMN458556 RVX458556:RWJ458556 SFT458556:SGF458556 SPP458556:SQB458556 SZL458556:SZX458556 TJH458556:TJT458556 TTD458556:TTP458556 UCZ458556:UDL458556 UMV458556:UNH458556 UWR458556:UXD458556 VGN458556:VGZ458556 VQJ458556:VQV458556 WAF458556:WAR458556 WKB458556:WKN458556 WTX458556:WUJ458556 J655164 HL524092:HX524092 RH524092:RT524092 ABD524092:ABP524092 AKZ524092:ALL524092 AUV524092:AVH524092 BER524092:BFD524092 BON524092:BOZ524092 BYJ524092:BYV524092 CIF524092:CIR524092 CSB524092:CSN524092 DBX524092:DCJ524092 DLT524092:DMF524092 DVP524092:DWB524092 EFL524092:EFX524092 EPH524092:EPT524092 EZD524092:EZP524092 FIZ524092:FJL524092 FSV524092:FTH524092 GCR524092:GDD524092 GMN524092:GMZ524092 GWJ524092:GWV524092 HGF524092:HGR524092 HQB524092:HQN524092 HZX524092:IAJ524092 IJT524092:IKF524092 ITP524092:IUB524092 JDL524092:JDX524092 JNH524092:JNT524092 JXD524092:JXP524092 KGZ524092:KHL524092 KQV524092:KRH524092 LAR524092:LBD524092 LKN524092:LKZ524092 LUJ524092:LUV524092 MEF524092:MER524092 MOB524092:MON524092 MXX524092:MYJ524092 NHT524092:NIF524092 NRP524092:NSB524092 OBL524092:OBX524092 OLH524092:OLT524092 OVD524092:OVP524092 PEZ524092:PFL524092 POV524092:PPH524092 PYR524092:PZD524092 QIN524092:QIZ524092 QSJ524092:QSV524092 RCF524092:RCR524092 RMB524092:RMN524092 RVX524092:RWJ524092 SFT524092:SGF524092 SPP524092:SQB524092 SZL524092:SZX524092 TJH524092:TJT524092 TTD524092:TTP524092 UCZ524092:UDL524092 UMV524092:UNH524092 UWR524092:UXD524092 VGN524092:VGZ524092 VQJ524092:VQV524092 WAF524092:WAR524092 WKB524092:WKN524092 WTX524092:WUJ524092 J720700 HL589628:HX589628 RH589628:RT589628 ABD589628:ABP589628 AKZ589628:ALL589628 AUV589628:AVH589628 BER589628:BFD589628 BON589628:BOZ589628 BYJ589628:BYV589628 CIF589628:CIR589628 CSB589628:CSN589628 DBX589628:DCJ589628 DLT589628:DMF589628 DVP589628:DWB589628 EFL589628:EFX589628 EPH589628:EPT589628 EZD589628:EZP589628 FIZ589628:FJL589628 FSV589628:FTH589628 GCR589628:GDD589628 GMN589628:GMZ589628 GWJ589628:GWV589628 HGF589628:HGR589628 HQB589628:HQN589628 HZX589628:IAJ589628 IJT589628:IKF589628 ITP589628:IUB589628 JDL589628:JDX589628 JNH589628:JNT589628 JXD589628:JXP589628 KGZ589628:KHL589628 KQV589628:KRH589628 LAR589628:LBD589628 LKN589628:LKZ589628 LUJ589628:LUV589628 MEF589628:MER589628 MOB589628:MON589628 MXX589628:MYJ589628 NHT589628:NIF589628 NRP589628:NSB589628 OBL589628:OBX589628 OLH589628:OLT589628 OVD589628:OVP589628 PEZ589628:PFL589628 POV589628:PPH589628 PYR589628:PZD589628 QIN589628:QIZ589628 QSJ589628:QSV589628 RCF589628:RCR589628 RMB589628:RMN589628 RVX589628:RWJ589628 SFT589628:SGF589628 SPP589628:SQB589628 SZL589628:SZX589628 TJH589628:TJT589628 TTD589628:TTP589628 UCZ589628:UDL589628 UMV589628:UNH589628 UWR589628:UXD589628 VGN589628:VGZ589628 VQJ589628:VQV589628 WAF589628:WAR589628 WKB589628:WKN589628 WTX589628:WUJ589628 J786236 HL655164:HX655164 RH655164:RT655164 ABD655164:ABP655164 AKZ655164:ALL655164 AUV655164:AVH655164 BER655164:BFD655164 BON655164:BOZ655164 BYJ655164:BYV655164 CIF655164:CIR655164 CSB655164:CSN655164 DBX655164:DCJ655164 DLT655164:DMF655164 DVP655164:DWB655164 EFL655164:EFX655164 EPH655164:EPT655164 EZD655164:EZP655164 FIZ655164:FJL655164 FSV655164:FTH655164 GCR655164:GDD655164 GMN655164:GMZ655164 GWJ655164:GWV655164 HGF655164:HGR655164 HQB655164:HQN655164 HZX655164:IAJ655164 IJT655164:IKF655164 ITP655164:IUB655164 JDL655164:JDX655164 JNH655164:JNT655164 JXD655164:JXP655164 KGZ655164:KHL655164 KQV655164:KRH655164 LAR655164:LBD655164 LKN655164:LKZ655164 LUJ655164:LUV655164 MEF655164:MER655164 MOB655164:MON655164 MXX655164:MYJ655164 NHT655164:NIF655164 NRP655164:NSB655164 OBL655164:OBX655164 OLH655164:OLT655164 OVD655164:OVP655164 PEZ655164:PFL655164 POV655164:PPH655164 PYR655164:PZD655164 QIN655164:QIZ655164 QSJ655164:QSV655164 RCF655164:RCR655164 RMB655164:RMN655164 RVX655164:RWJ655164 SFT655164:SGF655164 SPP655164:SQB655164 SZL655164:SZX655164 TJH655164:TJT655164 TTD655164:TTP655164 UCZ655164:UDL655164 UMV655164:UNH655164 UWR655164:UXD655164 VGN655164:VGZ655164 VQJ655164:VQV655164 WAF655164:WAR655164 WKB655164:WKN655164 WTX655164:WUJ655164 J851772 HL720700:HX720700 RH720700:RT720700 ABD720700:ABP720700 AKZ720700:ALL720700 AUV720700:AVH720700 BER720700:BFD720700 BON720700:BOZ720700 BYJ720700:BYV720700 CIF720700:CIR720700 CSB720700:CSN720700 DBX720700:DCJ720700 DLT720700:DMF720700 DVP720700:DWB720700 EFL720700:EFX720700 EPH720700:EPT720700 EZD720700:EZP720700 FIZ720700:FJL720700 FSV720700:FTH720700 GCR720700:GDD720700 GMN720700:GMZ720700 GWJ720700:GWV720700 HGF720700:HGR720700 HQB720700:HQN720700 HZX720700:IAJ720700 IJT720700:IKF720700 ITP720700:IUB720700 JDL720700:JDX720700 JNH720700:JNT720700 JXD720700:JXP720700 KGZ720700:KHL720700 KQV720700:KRH720700 LAR720700:LBD720700 LKN720700:LKZ720700 LUJ720700:LUV720700 MEF720700:MER720700 MOB720700:MON720700 MXX720700:MYJ720700 NHT720700:NIF720700 NRP720700:NSB720700 OBL720700:OBX720700 OLH720700:OLT720700 OVD720700:OVP720700 PEZ720700:PFL720700 POV720700:PPH720700 PYR720700:PZD720700 QIN720700:QIZ720700 QSJ720700:QSV720700 RCF720700:RCR720700 RMB720700:RMN720700 RVX720700:RWJ720700 SFT720700:SGF720700 SPP720700:SQB720700 SZL720700:SZX720700 TJH720700:TJT720700 TTD720700:TTP720700 UCZ720700:UDL720700 UMV720700:UNH720700 UWR720700:UXD720700 VGN720700:VGZ720700 VQJ720700:VQV720700 WAF720700:WAR720700 WKB720700:WKN720700 WTX720700:WUJ720700 J917308 HL786236:HX786236 RH786236:RT786236 ABD786236:ABP786236 AKZ786236:ALL786236 AUV786236:AVH786236 BER786236:BFD786236 BON786236:BOZ786236 BYJ786236:BYV786236 CIF786236:CIR786236 CSB786236:CSN786236 DBX786236:DCJ786236 DLT786236:DMF786236 DVP786236:DWB786236 EFL786236:EFX786236 EPH786236:EPT786236 EZD786236:EZP786236 FIZ786236:FJL786236 FSV786236:FTH786236 GCR786236:GDD786236 GMN786236:GMZ786236 GWJ786236:GWV786236 HGF786236:HGR786236 HQB786236:HQN786236 HZX786236:IAJ786236 IJT786236:IKF786236 ITP786236:IUB786236 JDL786236:JDX786236 JNH786236:JNT786236 JXD786236:JXP786236 KGZ786236:KHL786236 KQV786236:KRH786236 LAR786236:LBD786236 LKN786236:LKZ786236 LUJ786236:LUV786236 MEF786236:MER786236 MOB786236:MON786236 MXX786236:MYJ786236 NHT786236:NIF786236 NRP786236:NSB786236 OBL786236:OBX786236 OLH786236:OLT786236 OVD786236:OVP786236 PEZ786236:PFL786236 POV786236:PPH786236 PYR786236:PZD786236 QIN786236:QIZ786236 QSJ786236:QSV786236 RCF786236:RCR786236 RMB786236:RMN786236 RVX786236:RWJ786236 SFT786236:SGF786236 SPP786236:SQB786236 SZL786236:SZX786236 TJH786236:TJT786236 TTD786236:TTP786236 UCZ786236:UDL786236 UMV786236:UNH786236 UWR786236:UXD786236 VGN786236:VGZ786236 VQJ786236:VQV786236 WAF786236:WAR786236 WKB786236:WKN786236 WTX786236:WUJ786236 J982844 HL851772:HX851772 RH851772:RT851772 ABD851772:ABP851772 AKZ851772:ALL851772 AUV851772:AVH851772 BER851772:BFD851772 BON851772:BOZ851772 BYJ851772:BYV851772 CIF851772:CIR851772 CSB851772:CSN851772 DBX851772:DCJ851772 DLT851772:DMF851772 DVP851772:DWB851772 EFL851772:EFX851772 EPH851772:EPT851772 EZD851772:EZP851772 FIZ851772:FJL851772 FSV851772:FTH851772 GCR851772:GDD851772 GMN851772:GMZ851772 GWJ851772:GWV851772 HGF851772:HGR851772 HQB851772:HQN851772 HZX851772:IAJ851772 IJT851772:IKF851772 ITP851772:IUB851772 JDL851772:JDX851772 JNH851772:JNT851772 JXD851772:JXP851772 KGZ851772:KHL851772 KQV851772:KRH851772 LAR851772:LBD851772 LKN851772:LKZ851772 LUJ851772:LUV851772 MEF851772:MER851772 MOB851772:MON851772 MXX851772:MYJ851772 NHT851772:NIF851772 NRP851772:NSB851772 OBL851772:OBX851772 OLH851772:OLT851772 OVD851772:OVP851772 PEZ851772:PFL851772 POV851772:PPH851772 PYR851772:PZD851772 QIN851772:QIZ851772 QSJ851772:QSV851772 RCF851772:RCR851772 RMB851772:RMN851772 RVX851772:RWJ851772 SFT851772:SGF851772 SPP851772:SQB851772 SZL851772:SZX851772 TJH851772:TJT851772 TTD851772:TTP851772 UCZ851772:UDL851772 UMV851772:UNH851772 UWR851772:UXD851772 VGN851772:VGZ851772 VQJ851772:VQV851772 WAF851772:WAR851772 WKB851772:WKN851772 WTX851772:WUJ851772 J720729:J720731 HL917308:HX917308 RH917308:RT917308 ABD917308:ABP917308 AKZ917308:ALL917308 AUV917308:AVH917308 BER917308:BFD917308 BON917308:BOZ917308 BYJ917308:BYV917308 CIF917308:CIR917308 CSB917308:CSN917308 DBX917308:DCJ917308 DLT917308:DMF917308 DVP917308:DWB917308 EFL917308:EFX917308 EPH917308:EPT917308 EZD917308:EZP917308 FIZ917308:FJL917308 FSV917308:FTH917308 GCR917308:GDD917308 GMN917308:GMZ917308 GWJ917308:GWV917308 HGF917308:HGR917308 HQB917308:HQN917308 HZX917308:IAJ917308 IJT917308:IKF917308 ITP917308:IUB917308 JDL917308:JDX917308 JNH917308:JNT917308 JXD917308:JXP917308 KGZ917308:KHL917308 KQV917308:KRH917308 LAR917308:LBD917308 LKN917308:LKZ917308 LUJ917308:LUV917308 MEF917308:MER917308 MOB917308:MON917308 MXX917308:MYJ917308 NHT917308:NIF917308 NRP917308:NSB917308 OBL917308:OBX917308 OLH917308:OLT917308 OVD917308:OVP917308 PEZ917308:PFL917308 POV917308:PPH917308 PYR917308:PZD917308 QIN917308:QIZ917308 QSJ917308:QSV917308 RCF917308:RCR917308 RMB917308:RMN917308 RVX917308:RWJ917308 SFT917308:SGF917308 SPP917308:SQB917308 SZL917308:SZX917308 TJH917308:TJT917308 TTD917308:TTP917308 UCZ917308:UDL917308 UMV917308:UNH917308 UWR917308:UXD917308 VGN917308:VGZ917308 VQJ917308:VQV917308 WAF917308:WAR917308 WKB917308:WKN917308 WTX917308:WUJ917308 J65347 HL982844:HX982844 RH982844:RT982844 ABD982844:ABP982844 AKZ982844:ALL982844 AUV982844:AVH982844 BER982844:BFD982844 BON982844:BOZ982844 BYJ982844:BYV982844 CIF982844:CIR982844 CSB982844:CSN982844 DBX982844:DCJ982844 DLT982844:DMF982844 DVP982844:DWB982844 EFL982844:EFX982844 EPH982844:EPT982844 EZD982844:EZP982844 FIZ982844:FJL982844 FSV982844:FTH982844 GCR982844:GDD982844 GMN982844:GMZ982844 GWJ982844:GWV982844 HGF982844:HGR982844 HQB982844:HQN982844 HZX982844:IAJ982844 IJT982844:IKF982844 ITP982844:IUB982844 JDL982844:JDX982844 JNH982844:JNT982844 JXD982844:JXP982844 KGZ982844:KHL982844 KQV982844:KRH982844 LAR982844:LBD982844 LKN982844:LKZ982844 LUJ982844:LUV982844 MEF982844:MER982844 MOB982844:MON982844 MXX982844:MYJ982844 NHT982844:NIF982844 NRP982844:NSB982844 OBL982844:OBX982844 OLH982844:OLT982844 OVD982844:OVP982844 PEZ982844:PFL982844 POV982844:PPH982844 PYR982844:PZD982844 QIN982844:QIZ982844 QSJ982844:QSV982844 RCF982844:RCR982844 RMB982844:RMN982844 RVX982844:RWJ982844 SFT982844:SGF982844 SPP982844:SQB982844 SZL982844:SZX982844 TJH982844:TJT982844 TTD982844:TTP982844 UCZ982844:UDL982844 UMV982844:UNH982844 UWR982844:UXD982844 VGN982844:VGZ982844 VQJ982844:VQV982844 WAF982844:WAR982844 WKB982844:WKN982844 WTX982844:WUJ982844 AUV655193:AUY655195 BER655193:BEU655195 BON655193:BOQ655195 BYJ655193:BYM655195 CIF655193:CII655195 CSB655193:CSE655195 DBX655193:DCA655195 DLT655193:DLW655195 DVP655193:DVS655195 EFL655193:EFO655195 EPH655193:EPK655195 EZD655193:EZG655195 FIZ655193:FJC655195 FSV655193:FSY655195 GCR655193:GCU655195 GMN655193:GMQ655195 GWJ655193:GWM655195 HGF655193:HGI655195 HQB655193:HQE655195 HZX655193:IAA655195 IJT655193:IJW655195 ITP655193:ITS655195 JDL655193:JDO655195 JNH655193:JNK655195 JXD655193:JXG655195 KGZ655193:KHC655195 KQV655193:KQY655195 LAR655193:LAU655195 LKN655193:LKQ655195 LUJ655193:LUM655195 MEF655193:MEI655195 MOB655193:MOE655195 MXX655193:MYA655195 NHT655193:NHW655195 NRP655193:NRS655195 OBL655193:OBO655195 OLH655193:OLK655195 OVD655193:OVG655195 PEZ655193:PFC655195 POV655193:POY655195 PYR655193:PYU655195 QIN655193:QIQ655195 QSJ655193:QSM655195 RCF655193:RCI655195 RMB655193:RME655195 RVX655193:RWA655195 SFT655193:SFW655195 SPP655193:SPS655195 SZL655193:SZO655195 TJH655193:TJK655195 TTD655193:TTG655195 UCZ655193:UDC655195 UMV655193:UMY655195 UWR655193:UWU655195 VGN655193:VGQ655195 VQJ655193:VQM655195 WAF655193:WAI655195 WKB655193:WKE655195 WTX655193:WUA655195 J130883 HL720729:HO720731 RH720729:RK720731 ABD720729:ABG720731 J196419 HL65347:HX65347 RH65347:RT65347 ABD65347:ABP65347 AKZ65347:ALL65347 AUV65347:AVH65347 BER65347:BFD65347 BON65347:BOZ65347 BYJ65347:BYV65347 CIF65347:CIR65347 CSB65347:CSN65347 DBX65347:DCJ65347 DLT65347:DMF65347 DVP65347:DWB65347 EFL65347:EFX65347 EPH65347:EPT65347 EZD65347:EZP65347 FIZ65347:FJL65347 FSV65347:FTH65347 GCR65347:GDD65347 GMN65347:GMZ65347 GWJ65347:GWV65347 HGF65347:HGR65347 HQB65347:HQN65347 HZX65347:IAJ65347 IJT65347:IKF65347 ITP65347:IUB65347 JDL65347:JDX65347 JNH65347:JNT65347 JXD65347:JXP65347 KGZ65347:KHL65347 KQV65347:KRH65347 LAR65347:LBD65347 LKN65347:LKZ65347 LUJ65347:LUV65347 MEF65347:MER65347 MOB65347:MON65347 MXX65347:MYJ65347 NHT65347:NIF65347 NRP65347:NSB65347 OBL65347:OBX65347 OLH65347:OLT65347 OVD65347:OVP65347 PEZ65347:PFL65347 POV65347:PPH65347 PYR65347:PZD65347 QIN65347:QIZ65347 QSJ65347:QSV65347 RCF65347:RCR65347 RMB65347:RMN65347 RVX65347:RWJ65347 SFT65347:SGF65347 SPP65347:SQB65347 SZL65347:SZX65347 TJH65347:TJT65347 TTD65347:TTP65347 UCZ65347:UDL65347 UMV65347:UNH65347 UWR65347:UXD65347 VGN65347:VGZ65347 VQJ65347:VQV65347 WAF65347:WAR65347 WKB65347:WKN65347 WTX65347:WUJ65347 J261955 HL130883:HX130883 RH130883:RT130883 ABD130883:ABP130883 AKZ130883:ALL130883 AUV130883:AVH130883 BER130883:BFD130883 BON130883:BOZ130883 BYJ130883:BYV130883 CIF130883:CIR130883 CSB130883:CSN130883 DBX130883:DCJ130883 DLT130883:DMF130883 DVP130883:DWB130883 EFL130883:EFX130883 EPH130883:EPT130883 EZD130883:EZP130883 FIZ130883:FJL130883 FSV130883:FTH130883 GCR130883:GDD130883 GMN130883:GMZ130883 GWJ130883:GWV130883 HGF130883:HGR130883 HQB130883:HQN130883 HZX130883:IAJ130883 IJT130883:IKF130883 ITP130883:IUB130883 JDL130883:JDX130883 JNH130883:JNT130883 JXD130883:JXP130883 KGZ130883:KHL130883 KQV130883:KRH130883 LAR130883:LBD130883 LKN130883:LKZ130883 LUJ130883:LUV130883 MEF130883:MER130883 MOB130883:MON130883 MXX130883:MYJ130883 NHT130883:NIF130883 NRP130883:NSB130883 OBL130883:OBX130883 OLH130883:OLT130883 OVD130883:OVP130883 PEZ130883:PFL130883 POV130883:PPH130883 PYR130883:PZD130883 QIN130883:QIZ130883 QSJ130883:QSV130883 RCF130883:RCR130883 RMB130883:RMN130883 RVX130883:RWJ130883 SFT130883:SGF130883 SPP130883:SQB130883 SZL130883:SZX130883 TJH130883:TJT130883 TTD130883:TTP130883 UCZ130883:UDL130883 UMV130883:UNH130883 UWR130883:UXD130883 VGN130883:VGZ130883 VQJ130883:VQV130883 WAF130883:WAR130883 WKB130883:WKN130883 WTX130883:WUJ130883 J327491 HL196419:HX196419 RH196419:RT196419 ABD196419:ABP196419 AKZ196419:ALL196419 AUV196419:AVH196419 BER196419:BFD196419 BON196419:BOZ196419 BYJ196419:BYV196419 CIF196419:CIR196419 CSB196419:CSN196419 DBX196419:DCJ196419 DLT196419:DMF196419 DVP196419:DWB196419 EFL196419:EFX196419 EPH196419:EPT196419 EZD196419:EZP196419 FIZ196419:FJL196419 FSV196419:FTH196419 GCR196419:GDD196419 GMN196419:GMZ196419 GWJ196419:GWV196419 HGF196419:HGR196419 HQB196419:HQN196419 HZX196419:IAJ196419 IJT196419:IKF196419 ITP196419:IUB196419 JDL196419:JDX196419 JNH196419:JNT196419 JXD196419:JXP196419 KGZ196419:KHL196419 KQV196419:KRH196419 LAR196419:LBD196419 LKN196419:LKZ196419 LUJ196419:LUV196419 MEF196419:MER196419 MOB196419:MON196419 MXX196419:MYJ196419 NHT196419:NIF196419 NRP196419:NSB196419 OBL196419:OBX196419 OLH196419:OLT196419 OVD196419:OVP196419 PEZ196419:PFL196419 POV196419:PPH196419 PYR196419:PZD196419 QIN196419:QIZ196419 QSJ196419:QSV196419 RCF196419:RCR196419 RMB196419:RMN196419 RVX196419:RWJ196419 SFT196419:SGF196419 SPP196419:SQB196419 SZL196419:SZX196419 TJH196419:TJT196419 TTD196419:TTP196419 UCZ196419:UDL196419 UMV196419:UNH196419 UWR196419:UXD196419 VGN196419:VGZ196419 VQJ196419:VQV196419 WAF196419:WAR196419 WKB196419:WKN196419 WTX196419:WUJ196419 J393027 HL261955:HX261955 RH261955:RT261955 ABD261955:ABP261955 AKZ261955:ALL261955 AUV261955:AVH261955 BER261955:BFD261955 BON261955:BOZ261955 BYJ261955:BYV261955 CIF261955:CIR261955 CSB261955:CSN261955 DBX261955:DCJ261955 DLT261955:DMF261955 DVP261955:DWB261955 EFL261955:EFX261955 EPH261955:EPT261955 EZD261955:EZP261955 FIZ261955:FJL261955 FSV261955:FTH261955 GCR261955:GDD261955 GMN261955:GMZ261955 GWJ261955:GWV261955 HGF261955:HGR261955 HQB261955:HQN261955 HZX261955:IAJ261955 IJT261955:IKF261955 ITP261955:IUB261955 JDL261955:JDX261955 JNH261955:JNT261955 JXD261955:JXP261955 KGZ261955:KHL261955 KQV261955:KRH261955 LAR261955:LBD261955 LKN261955:LKZ261955 LUJ261955:LUV261955 MEF261955:MER261955 MOB261955:MON261955 MXX261955:MYJ261955 NHT261955:NIF261955 NRP261955:NSB261955 OBL261955:OBX261955 OLH261955:OLT261955 OVD261955:OVP261955 PEZ261955:PFL261955 POV261955:PPH261955 PYR261955:PZD261955 QIN261955:QIZ261955 QSJ261955:QSV261955 RCF261955:RCR261955 RMB261955:RMN261955 RVX261955:RWJ261955 SFT261955:SGF261955 SPP261955:SQB261955 SZL261955:SZX261955 TJH261955:TJT261955 TTD261955:TTP261955 UCZ261955:UDL261955 UMV261955:UNH261955 UWR261955:UXD261955 VGN261955:VGZ261955 VQJ261955:VQV261955 WAF261955:WAR261955 WKB261955:WKN261955 WTX261955:WUJ261955 J458563 HL327491:HX327491 RH327491:RT327491 ABD327491:ABP327491 AKZ327491:ALL327491 AUV327491:AVH327491 BER327491:BFD327491 BON327491:BOZ327491 BYJ327491:BYV327491 CIF327491:CIR327491 CSB327491:CSN327491 DBX327491:DCJ327491 DLT327491:DMF327491 DVP327491:DWB327491 EFL327491:EFX327491 EPH327491:EPT327491 EZD327491:EZP327491 FIZ327491:FJL327491 FSV327491:FTH327491 GCR327491:GDD327491 GMN327491:GMZ327491 GWJ327491:GWV327491 HGF327491:HGR327491 HQB327491:HQN327491 HZX327491:IAJ327491 IJT327491:IKF327491 ITP327491:IUB327491 JDL327491:JDX327491 JNH327491:JNT327491 JXD327491:JXP327491 KGZ327491:KHL327491 KQV327491:KRH327491 LAR327491:LBD327491 LKN327491:LKZ327491 LUJ327491:LUV327491 MEF327491:MER327491 MOB327491:MON327491 MXX327491:MYJ327491 NHT327491:NIF327491 NRP327491:NSB327491 OBL327491:OBX327491 OLH327491:OLT327491 OVD327491:OVP327491 PEZ327491:PFL327491 POV327491:PPH327491 PYR327491:PZD327491 QIN327491:QIZ327491 QSJ327491:QSV327491 RCF327491:RCR327491 RMB327491:RMN327491 RVX327491:RWJ327491 SFT327491:SGF327491 SPP327491:SQB327491 SZL327491:SZX327491 TJH327491:TJT327491 TTD327491:TTP327491 UCZ327491:UDL327491 UMV327491:UNH327491 UWR327491:UXD327491 VGN327491:VGZ327491 VQJ327491:VQV327491 WAF327491:WAR327491 WKB327491:WKN327491 WTX327491:WUJ327491 J524099 HL393027:HX393027 RH393027:RT393027 ABD393027:ABP393027 AKZ393027:ALL393027 AUV393027:AVH393027 BER393027:BFD393027 BON393027:BOZ393027 BYJ393027:BYV393027 CIF393027:CIR393027 CSB393027:CSN393027 DBX393027:DCJ393027 DLT393027:DMF393027 DVP393027:DWB393027 EFL393027:EFX393027 EPH393027:EPT393027 EZD393027:EZP393027 FIZ393027:FJL393027 FSV393027:FTH393027 GCR393027:GDD393027 GMN393027:GMZ393027 GWJ393027:GWV393027 HGF393027:HGR393027 HQB393027:HQN393027 HZX393027:IAJ393027 IJT393027:IKF393027 ITP393027:IUB393027 JDL393027:JDX393027 JNH393027:JNT393027 JXD393027:JXP393027 KGZ393027:KHL393027 KQV393027:KRH393027 LAR393027:LBD393027 LKN393027:LKZ393027 LUJ393027:LUV393027 MEF393027:MER393027 MOB393027:MON393027 MXX393027:MYJ393027 NHT393027:NIF393027 NRP393027:NSB393027 OBL393027:OBX393027 OLH393027:OLT393027 OVD393027:OVP393027 PEZ393027:PFL393027 POV393027:PPH393027 PYR393027:PZD393027 QIN393027:QIZ393027 QSJ393027:QSV393027 RCF393027:RCR393027 RMB393027:RMN393027 RVX393027:RWJ393027 SFT393027:SGF393027 SPP393027:SQB393027 SZL393027:SZX393027 TJH393027:TJT393027 TTD393027:TTP393027 UCZ393027:UDL393027 UMV393027:UNH393027 UWR393027:UXD393027 VGN393027:VGZ393027 VQJ393027:VQV393027 WAF393027:WAR393027 WKB393027:WKN393027 WTX393027:WUJ393027 J589635 HL458563:HX458563 RH458563:RT458563 ABD458563:ABP458563 AKZ458563:ALL458563 AUV458563:AVH458563 BER458563:BFD458563 BON458563:BOZ458563 BYJ458563:BYV458563 CIF458563:CIR458563 CSB458563:CSN458563 DBX458563:DCJ458563 DLT458563:DMF458563 DVP458563:DWB458563 EFL458563:EFX458563 EPH458563:EPT458563 EZD458563:EZP458563 FIZ458563:FJL458563 FSV458563:FTH458563 GCR458563:GDD458563 GMN458563:GMZ458563 GWJ458563:GWV458563 HGF458563:HGR458563 HQB458563:HQN458563 HZX458563:IAJ458563 IJT458563:IKF458563 ITP458563:IUB458563 JDL458563:JDX458563 JNH458563:JNT458563 JXD458563:JXP458563 KGZ458563:KHL458563 KQV458563:KRH458563 LAR458563:LBD458563 LKN458563:LKZ458563 LUJ458563:LUV458563 MEF458563:MER458563 MOB458563:MON458563 MXX458563:MYJ458563 NHT458563:NIF458563 NRP458563:NSB458563 OBL458563:OBX458563 OLH458563:OLT458563 OVD458563:OVP458563 PEZ458563:PFL458563 POV458563:PPH458563 PYR458563:PZD458563 QIN458563:QIZ458563 QSJ458563:QSV458563 RCF458563:RCR458563 RMB458563:RMN458563 RVX458563:RWJ458563 SFT458563:SGF458563 SPP458563:SQB458563 SZL458563:SZX458563 TJH458563:TJT458563 TTD458563:TTP458563 UCZ458563:UDL458563 UMV458563:UNH458563 UWR458563:UXD458563 VGN458563:VGZ458563 VQJ458563:VQV458563 WAF458563:WAR458563 WKB458563:WKN458563 WTX458563:WUJ458563 J655171 HL524099:HX524099 RH524099:RT524099 ABD524099:ABP524099 AKZ524099:ALL524099 AUV524099:AVH524099 BER524099:BFD524099 BON524099:BOZ524099 BYJ524099:BYV524099 CIF524099:CIR524099 CSB524099:CSN524099 DBX524099:DCJ524099 DLT524099:DMF524099 DVP524099:DWB524099 EFL524099:EFX524099 EPH524099:EPT524099 EZD524099:EZP524099 FIZ524099:FJL524099 FSV524099:FTH524099 GCR524099:GDD524099 GMN524099:GMZ524099 GWJ524099:GWV524099 HGF524099:HGR524099 HQB524099:HQN524099 HZX524099:IAJ524099 IJT524099:IKF524099 ITP524099:IUB524099 JDL524099:JDX524099 JNH524099:JNT524099 JXD524099:JXP524099 KGZ524099:KHL524099 KQV524099:KRH524099 LAR524099:LBD524099 LKN524099:LKZ524099 LUJ524099:LUV524099 MEF524099:MER524099 MOB524099:MON524099 MXX524099:MYJ524099 NHT524099:NIF524099 NRP524099:NSB524099 OBL524099:OBX524099 OLH524099:OLT524099 OVD524099:OVP524099 PEZ524099:PFL524099 POV524099:PPH524099 PYR524099:PZD524099 QIN524099:QIZ524099 QSJ524099:QSV524099 RCF524099:RCR524099 RMB524099:RMN524099 RVX524099:RWJ524099 SFT524099:SGF524099 SPP524099:SQB524099 SZL524099:SZX524099 TJH524099:TJT524099 TTD524099:TTP524099 UCZ524099:UDL524099 UMV524099:UNH524099 UWR524099:UXD524099 VGN524099:VGZ524099 VQJ524099:VQV524099 WAF524099:WAR524099 WKB524099:WKN524099 WTX524099:WUJ524099 J720707 HL589635:HX589635 RH589635:RT589635 ABD589635:ABP589635 AKZ589635:ALL589635 AUV589635:AVH589635 BER589635:BFD589635 BON589635:BOZ589635 BYJ589635:BYV589635 CIF589635:CIR589635 CSB589635:CSN589635 DBX589635:DCJ589635 DLT589635:DMF589635 DVP589635:DWB589635 EFL589635:EFX589635 EPH589635:EPT589635 EZD589635:EZP589635 FIZ589635:FJL589635 FSV589635:FTH589635 GCR589635:GDD589635 GMN589635:GMZ589635 GWJ589635:GWV589635 HGF589635:HGR589635 HQB589635:HQN589635 HZX589635:IAJ589635 IJT589635:IKF589635 ITP589635:IUB589635 JDL589635:JDX589635 JNH589635:JNT589635 JXD589635:JXP589635 KGZ589635:KHL589635 KQV589635:KRH589635 LAR589635:LBD589635 LKN589635:LKZ589635 LUJ589635:LUV589635 MEF589635:MER589635 MOB589635:MON589635 MXX589635:MYJ589635 NHT589635:NIF589635 NRP589635:NSB589635 OBL589635:OBX589635 OLH589635:OLT589635 OVD589635:OVP589635 PEZ589635:PFL589635 POV589635:PPH589635 PYR589635:PZD589635 QIN589635:QIZ589635 QSJ589635:QSV589635 RCF589635:RCR589635 RMB589635:RMN589635 RVX589635:RWJ589635 SFT589635:SGF589635 SPP589635:SQB589635 SZL589635:SZX589635 TJH589635:TJT589635 TTD589635:TTP589635 UCZ589635:UDL589635 UMV589635:UNH589635 UWR589635:UXD589635 VGN589635:VGZ589635 VQJ589635:VQV589635 WAF589635:WAR589635 WKB589635:WKN589635 WTX589635:WUJ589635 J786243 HL655171:HX655171 RH655171:RT655171 ABD655171:ABP655171 AKZ655171:ALL655171 AUV655171:AVH655171 BER655171:BFD655171 BON655171:BOZ655171 BYJ655171:BYV655171 CIF655171:CIR655171 CSB655171:CSN655171 DBX655171:DCJ655171 DLT655171:DMF655171 DVP655171:DWB655171 EFL655171:EFX655171 EPH655171:EPT655171 EZD655171:EZP655171 FIZ655171:FJL655171 FSV655171:FTH655171 GCR655171:GDD655171 GMN655171:GMZ655171 GWJ655171:GWV655171 HGF655171:HGR655171 HQB655171:HQN655171 HZX655171:IAJ655171 IJT655171:IKF655171 ITP655171:IUB655171 JDL655171:JDX655171 JNH655171:JNT655171 JXD655171:JXP655171 KGZ655171:KHL655171 KQV655171:KRH655171 LAR655171:LBD655171 LKN655171:LKZ655171 LUJ655171:LUV655171 MEF655171:MER655171 MOB655171:MON655171 MXX655171:MYJ655171 NHT655171:NIF655171 NRP655171:NSB655171 OBL655171:OBX655171 OLH655171:OLT655171 OVD655171:OVP655171 PEZ655171:PFL655171 POV655171:PPH655171 PYR655171:PZD655171 QIN655171:QIZ655171 QSJ655171:QSV655171 RCF655171:RCR655171 RMB655171:RMN655171 RVX655171:RWJ655171 SFT655171:SGF655171 SPP655171:SQB655171 SZL655171:SZX655171 TJH655171:TJT655171 TTD655171:TTP655171 UCZ655171:UDL655171 UMV655171:UNH655171 UWR655171:UXD655171 VGN655171:VGZ655171 VQJ655171:VQV655171 WAF655171:WAR655171 WKB655171:WKN655171 WTX655171:WUJ655171 J851779 HL720707:HX720707 RH720707:RT720707 ABD720707:ABP720707 AKZ720707:ALL720707 AUV720707:AVH720707 BER720707:BFD720707 BON720707:BOZ720707 BYJ720707:BYV720707 CIF720707:CIR720707 CSB720707:CSN720707 DBX720707:DCJ720707 DLT720707:DMF720707 DVP720707:DWB720707 EFL720707:EFX720707 EPH720707:EPT720707 EZD720707:EZP720707 FIZ720707:FJL720707 FSV720707:FTH720707 GCR720707:GDD720707 GMN720707:GMZ720707 GWJ720707:GWV720707 HGF720707:HGR720707 HQB720707:HQN720707 HZX720707:IAJ720707 IJT720707:IKF720707 ITP720707:IUB720707 JDL720707:JDX720707 JNH720707:JNT720707 JXD720707:JXP720707 KGZ720707:KHL720707 KQV720707:KRH720707 LAR720707:LBD720707 LKN720707:LKZ720707 LUJ720707:LUV720707 MEF720707:MER720707 MOB720707:MON720707 MXX720707:MYJ720707 NHT720707:NIF720707 NRP720707:NSB720707 OBL720707:OBX720707 OLH720707:OLT720707 OVD720707:OVP720707 PEZ720707:PFL720707 POV720707:PPH720707 PYR720707:PZD720707 QIN720707:QIZ720707 QSJ720707:QSV720707 RCF720707:RCR720707 RMB720707:RMN720707 RVX720707:RWJ720707 SFT720707:SGF720707 SPP720707:SQB720707 SZL720707:SZX720707 TJH720707:TJT720707 TTD720707:TTP720707 UCZ720707:UDL720707 UMV720707:UNH720707 UWR720707:UXD720707 VGN720707:VGZ720707 VQJ720707:VQV720707 WAF720707:WAR720707 WKB720707:WKN720707 WTX720707:WUJ720707 J917315 HL786243:HX786243 RH786243:RT786243 ABD786243:ABP786243 AKZ786243:ALL786243 AUV786243:AVH786243 BER786243:BFD786243 BON786243:BOZ786243 BYJ786243:BYV786243 CIF786243:CIR786243 CSB786243:CSN786243 DBX786243:DCJ786243 DLT786243:DMF786243 DVP786243:DWB786243 EFL786243:EFX786243 EPH786243:EPT786243 EZD786243:EZP786243 FIZ786243:FJL786243 FSV786243:FTH786243 GCR786243:GDD786243 GMN786243:GMZ786243 GWJ786243:GWV786243 HGF786243:HGR786243 HQB786243:HQN786243 HZX786243:IAJ786243 IJT786243:IKF786243 ITP786243:IUB786243 JDL786243:JDX786243 JNH786243:JNT786243 JXD786243:JXP786243 KGZ786243:KHL786243 KQV786243:KRH786243 LAR786243:LBD786243 LKN786243:LKZ786243 LUJ786243:LUV786243 MEF786243:MER786243 MOB786243:MON786243 MXX786243:MYJ786243 NHT786243:NIF786243 NRP786243:NSB786243 OBL786243:OBX786243 OLH786243:OLT786243 OVD786243:OVP786243 PEZ786243:PFL786243 POV786243:PPH786243 PYR786243:PZD786243 QIN786243:QIZ786243 QSJ786243:QSV786243 RCF786243:RCR786243 RMB786243:RMN786243 RVX786243:RWJ786243 SFT786243:SGF786243 SPP786243:SQB786243 SZL786243:SZX786243 TJH786243:TJT786243 TTD786243:TTP786243 UCZ786243:UDL786243 UMV786243:UNH786243 UWR786243:UXD786243 VGN786243:VGZ786243 VQJ786243:VQV786243 WAF786243:WAR786243 WKB786243:WKN786243 WTX786243:WUJ786243 J982851 HL851779:HX851779 RH851779:RT851779 ABD851779:ABP851779 AKZ851779:ALL851779 AUV851779:AVH851779 BER851779:BFD851779 BON851779:BOZ851779 BYJ851779:BYV851779 CIF851779:CIR851779 CSB851779:CSN851779 DBX851779:DCJ851779 DLT851779:DMF851779 DVP851779:DWB851779 EFL851779:EFX851779 EPH851779:EPT851779 EZD851779:EZP851779 FIZ851779:FJL851779 FSV851779:FTH851779 GCR851779:GDD851779 GMN851779:GMZ851779 GWJ851779:GWV851779 HGF851779:HGR851779 HQB851779:HQN851779 HZX851779:IAJ851779 IJT851779:IKF851779 ITP851779:IUB851779 JDL851779:JDX851779 JNH851779:JNT851779 JXD851779:JXP851779 KGZ851779:KHL851779 KQV851779:KRH851779 LAR851779:LBD851779 LKN851779:LKZ851779 LUJ851779:LUV851779 MEF851779:MER851779 MOB851779:MON851779 MXX851779:MYJ851779 NHT851779:NIF851779 NRP851779:NSB851779 OBL851779:OBX851779 OLH851779:OLT851779 OVD851779:OVP851779 PEZ851779:PFL851779 POV851779:PPH851779 PYR851779:PZD851779 QIN851779:QIZ851779 QSJ851779:QSV851779 RCF851779:RCR851779 RMB851779:RMN851779 RVX851779:RWJ851779 SFT851779:SGF851779 SPP851779:SQB851779 SZL851779:SZX851779 TJH851779:TJT851779 TTD851779:TTP851779 UCZ851779:UDL851779 UMV851779:UNH851779 UWR851779:UXD851779 VGN851779:VGZ851779 VQJ851779:VQV851779 WAF851779:WAR851779 WKB851779:WKN851779 WTX851779:WUJ851779 J786265:J786267 HL917315:HX917315 RH917315:RT917315 ABD917315:ABP917315 AKZ917315:ALL917315 AUV917315:AVH917315 BER917315:BFD917315 BON917315:BOZ917315 BYJ917315:BYV917315 CIF917315:CIR917315 CSB917315:CSN917315 DBX917315:DCJ917315 DLT917315:DMF917315 DVP917315:DWB917315 EFL917315:EFX917315 EPH917315:EPT917315 EZD917315:EZP917315 FIZ917315:FJL917315 FSV917315:FTH917315 GCR917315:GDD917315 GMN917315:GMZ917315 GWJ917315:GWV917315 HGF917315:HGR917315 HQB917315:HQN917315 HZX917315:IAJ917315 IJT917315:IKF917315 ITP917315:IUB917315 JDL917315:JDX917315 JNH917315:JNT917315 JXD917315:JXP917315 KGZ917315:KHL917315 KQV917315:KRH917315 LAR917315:LBD917315 LKN917315:LKZ917315 LUJ917315:LUV917315 MEF917315:MER917315 MOB917315:MON917315 MXX917315:MYJ917315 NHT917315:NIF917315 NRP917315:NSB917315 OBL917315:OBX917315 OLH917315:OLT917315 OVD917315:OVP917315 PEZ917315:PFL917315 POV917315:PPH917315 PYR917315:PZD917315 QIN917315:QIZ917315 QSJ917315:QSV917315 RCF917315:RCR917315 RMB917315:RMN917315 RVX917315:RWJ917315 SFT917315:SGF917315 SPP917315:SQB917315 SZL917315:SZX917315 TJH917315:TJT917315 TTD917315:TTP917315 UCZ917315:UDL917315 UMV917315:UNH917315 UWR917315:UXD917315 VGN917315:VGZ917315 VQJ917315:VQV917315 WAF917315:WAR917315 WKB917315:WKN917315 WTX917315:WUJ917315 J65353 HL982851:HX982851 RH982851:RT982851 ABD982851:ABP982851 AKZ982851:ALL982851 AUV982851:AVH982851 BER982851:BFD982851 BON982851:BOZ982851 BYJ982851:BYV982851 CIF982851:CIR982851 CSB982851:CSN982851 DBX982851:DCJ982851 DLT982851:DMF982851 DVP982851:DWB982851 EFL982851:EFX982851 EPH982851:EPT982851 EZD982851:EZP982851 FIZ982851:FJL982851 FSV982851:FTH982851 GCR982851:GDD982851 GMN982851:GMZ982851 GWJ982851:GWV982851 HGF982851:HGR982851 HQB982851:HQN982851 HZX982851:IAJ982851 IJT982851:IKF982851 ITP982851:IUB982851 JDL982851:JDX982851 JNH982851:JNT982851 JXD982851:JXP982851 KGZ982851:KHL982851 KQV982851:KRH982851 LAR982851:LBD982851 LKN982851:LKZ982851 LUJ982851:LUV982851 MEF982851:MER982851 MOB982851:MON982851 MXX982851:MYJ982851 NHT982851:NIF982851 NRP982851:NSB982851 OBL982851:OBX982851 OLH982851:OLT982851 OVD982851:OVP982851 PEZ982851:PFL982851 POV982851:PPH982851 PYR982851:PZD982851 QIN982851:QIZ982851 QSJ982851:QSV982851 RCF982851:RCR982851 RMB982851:RMN982851 RVX982851:RWJ982851 SFT982851:SGF982851 SPP982851:SQB982851 SZL982851:SZX982851 TJH982851:TJT982851 TTD982851:TTP982851 UCZ982851:UDL982851 UMV982851:UNH982851 UWR982851:UXD982851 VGN982851:VGZ982851 VQJ982851:VQV982851 WAF982851:WAR982851 WKB982851:WKN982851 WTX982851:WUJ982851 AKZ720729:ALC720731 AUV720729:AUY720731 BER720729:BEU720731 BON720729:BOQ720731 BYJ720729:BYM720731 CIF720729:CII720731 CSB720729:CSE720731 DBX720729:DCA720731 DLT720729:DLW720731 DVP720729:DVS720731 EFL720729:EFO720731 EPH720729:EPK720731 EZD720729:EZG720731 FIZ720729:FJC720731 FSV720729:FSY720731 GCR720729:GCU720731 GMN720729:GMQ720731 GWJ720729:GWM720731 HGF720729:HGI720731 HQB720729:HQE720731 HZX720729:IAA720731 IJT720729:IJW720731 ITP720729:ITS720731 JDL720729:JDO720731 JNH720729:JNK720731 JXD720729:JXG720731 KGZ720729:KHC720731 KQV720729:KQY720731 LAR720729:LAU720731 LKN720729:LKQ720731 LUJ720729:LUM720731 MEF720729:MEI720731 MOB720729:MOE720731 MXX720729:MYA720731 NHT720729:NHW720731 NRP720729:NRS720731 OBL720729:OBO720731 OLH720729:OLK720731 OVD720729:OVG720731 PEZ720729:PFC720731 POV720729:POY720731 PYR720729:PYU720731 QIN720729:QIQ720731 QSJ720729:QSM720731 RCF720729:RCI720731 RMB720729:RME720731 RVX720729:RWA720731 SFT720729:SFW720731 SPP720729:SPS720731 SZL720729:SZO720731 TJH720729:TJK720731 TTD720729:TTG720731 UCZ720729:UDC720731 UMV720729:UMY720731 UWR720729:UWU720731 VGN720729:VGQ720731 VQJ720729:VQM720731 WAF720729:WAI720731 WKB720729:WKE720731 WTX720729:WUA720731 J130889 HL786265:HO786267 RH786265:RK786267 J196425 HL65353:HX65353 RH65353:RT65353 ABD65353:ABP65353 AKZ65353:ALL65353 AUV65353:AVH65353 BER65353:BFD65353 BON65353:BOZ65353 BYJ65353:BYV65353 CIF65353:CIR65353 CSB65353:CSN65353 DBX65353:DCJ65353 DLT65353:DMF65353 DVP65353:DWB65353 EFL65353:EFX65353 EPH65353:EPT65353 EZD65353:EZP65353 FIZ65353:FJL65353 FSV65353:FTH65353 GCR65353:GDD65353 GMN65353:GMZ65353 GWJ65353:GWV65353 HGF65353:HGR65353 HQB65353:HQN65353 HZX65353:IAJ65353 IJT65353:IKF65353 ITP65353:IUB65353 JDL65353:JDX65353 JNH65353:JNT65353 JXD65353:JXP65353 KGZ65353:KHL65353 KQV65353:KRH65353 LAR65353:LBD65353 LKN65353:LKZ65353 LUJ65353:LUV65353 MEF65353:MER65353 MOB65353:MON65353 MXX65353:MYJ65353 NHT65353:NIF65353 NRP65353:NSB65353 OBL65353:OBX65353 OLH65353:OLT65353 OVD65353:OVP65353 PEZ65353:PFL65353 POV65353:PPH65353 PYR65353:PZD65353 QIN65353:QIZ65353 QSJ65353:QSV65353 RCF65353:RCR65353 RMB65353:RMN65353 RVX65353:RWJ65353 SFT65353:SGF65353 SPP65353:SQB65353 SZL65353:SZX65353 TJH65353:TJT65353 TTD65353:TTP65353 UCZ65353:UDL65353 UMV65353:UNH65353 UWR65353:UXD65353 VGN65353:VGZ65353 VQJ65353:VQV65353 WAF65353:WAR65353 WKB65353:WKN65353 WTX65353:WUJ65353 J261961 HL130889:HX130889 RH130889:RT130889 ABD130889:ABP130889 AKZ130889:ALL130889 AUV130889:AVH130889 BER130889:BFD130889 BON130889:BOZ130889 BYJ130889:BYV130889 CIF130889:CIR130889 CSB130889:CSN130889 DBX130889:DCJ130889 DLT130889:DMF130889 DVP130889:DWB130889 EFL130889:EFX130889 EPH130889:EPT130889 EZD130889:EZP130889 FIZ130889:FJL130889 FSV130889:FTH130889 GCR130889:GDD130889 GMN130889:GMZ130889 GWJ130889:GWV130889 HGF130889:HGR130889 HQB130889:HQN130889 HZX130889:IAJ130889 IJT130889:IKF130889 ITP130889:IUB130889 JDL130889:JDX130889 JNH130889:JNT130889 JXD130889:JXP130889 KGZ130889:KHL130889 KQV130889:KRH130889 LAR130889:LBD130889 LKN130889:LKZ130889 LUJ130889:LUV130889 MEF130889:MER130889 MOB130889:MON130889 MXX130889:MYJ130889 NHT130889:NIF130889 NRP130889:NSB130889 OBL130889:OBX130889 OLH130889:OLT130889 OVD130889:OVP130889 PEZ130889:PFL130889 POV130889:PPH130889 PYR130889:PZD130889 QIN130889:QIZ130889 QSJ130889:QSV130889 RCF130889:RCR130889 RMB130889:RMN130889 RVX130889:RWJ130889 SFT130889:SGF130889 SPP130889:SQB130889 SZL130889:SZX130889 TJH130889:TJT130889 TTD130889:TTP130889 UCZ130889:UDL130889 UMV130889:UNH130889 UWR130889:UXD130889 VGN130889:VGZ130889 VQJ130889:VQV130889 WAF130889:WAR130889 WKB130889:WKN130889 WTX130889:WUJ130889 J327497 HL196425:HX196425 RH196425:RT196425 ABD196425:ABP196425 AKZ196425:ALL196425 AUV196425:AVH196425 BER196425:BFD196425 BON196425:BOZ196425 BYJ196425:BYV196425 CIF196425:CIR196425 CSB196425:CSN196425 DBX196425:DCJ196425 DLT196425:DMF196425 DVP196425:DWB196425 EFL196425:EFX196425 EPH196425:EPT196425 EZD196425:EZP196425 FIZ196425:FJL196425 FSV196425:FTH196425 GCR196425:GDD196425 GMN196425:GMZ196425 GWJ196425:GWV196425 HGF196425:HGR196425 HQB196425:HQN196425 HZX196425:IAJ196425 IJT196425:IKF196425 ITP196425:IUB196425 JDL196425:JDX196425 JNH196425:JNT196425 JXD196425:JXP196425 KGZ196425:KHL196425 KQV196425:KRH196425 LAR196425:LBD196425 LKN196425:LKZ196425 LUJ196425:LUV196425 MEF196425:MER196425 MOB196425:MON196425 MXX196425:MYJ196425 NHT196425:NIF196425 NRP196425:NSB196425 OBL196425:OBX196425 OLH196425:OLT196425 OVD196425:OVP196425 PEZ196425:PFL196425 POV196425:PPH196425 PYR196425:PZD196425 QIN196425:QIZ196425 QSJ196425:QSV196425 RCF196425:RCR196425 RMB196425:RMN196425 RVX196425:RWJ196425 SFT196425:SGF196425 SPP196425:SQB196425 SZL196425:SZX196425 TJH196425:TJT196425 TTD196425:TTP196425 UCZ196425:UDL196425 UMV196425:UNH196425 UWR196425:UXD196425 VGN196425:VGZ196425 VQJ196425:VQV196425 WAF196425:WAR196425 WKB196425:WKN196425 WTX196425:WUJ196425 J393033 HL261961:HX261961 RH261961:RT261961 ABD261961:ABP261961 AKZ261961:ALL261961 AUV261961:AVH261961 BER261961:BFD261961 BON261961:BOZ261961 BYJ261961:BYV261961 CIF261961:CIR261961 CSB261961:CSN261961 DBX261961:DCJ261961 DLT261961:DMF261961 DVP261961:DWB261961 EFL261961:EFX261961 EPH261961:EPT261961 EZD261961:EZP261961 FIZ261961:FJL261961 FSV261961:FTH261961 GCR261961:GDD261961 GMN261961:GMZ261961 GWJ261961:GWV261961 HGF261961:HGR261961 HQB261961:HQN261961 HZX261961:IAJ261961 IJT261961:IKF261961 ITP261961:IUB261961 JDL261961:JDX261961 JNH261961:JNT261961 JXD261961:JXP261961 KGZ261961:KHL261961 KQV261961:KRH261961 LAR261961:LBD261961 LKN261961:LKZ261961 LUJ261961:LUV261961 MEF261961:MER261961 MOB261961:MON261961 MXX261961:MYJ261961 NHT261961:NIF261961 NRP261961:NSB261961 OBL261961:OBX261961 OLH261961:OLT261961 OVD261961:OVP261961 PEZ261961:PFL261961 POV261961:PPH261961 PYR261961:PZD261961 QIN261961:QIZ261961 QSJ261961:QSV261961 RCF261961:RCR261961 RMB261961:RMN261961 RVX261961:RWJ261961 SFT261961:SGF261961 SPP261961:SQB261961 SZL261961:SZX261961 TJH261961:TJT261961 TTD261961:TTP261961 UCZ261961:UDL261961 UMV261961:UNH261961 UWR261961:UXD261961 VGN261961:VGZ261961 VQJ261961:VQV261961 WAF261961:WAR261961 WKB261961:WKN261961 WTX261961:WUJ261961 J458569 HL327497:HX327497 RH327497:RT327497 ABD327497:ABP327497 AKZ327497:ALL327497 AUV327497:AVH327497 BER327497:BFD327497 BON327497:BOZ327497 BYJ327497:BYV327497 CIF327497:CIR327497 CSB327497:CSN327497 DBX327497:DCJ327497 DLT327497:DMF327497 DVP327497:DWB327497 EFL327497:EFX327497 EPH327497:EPT327497 EZD327497:EZP327497 FIZ327497:FJL327497 FSV327497:FTH327497 GCR327497:GDD327497 GMN327497:GMZ327497 GWJ327497:GWV327497 HGF327497:HGR327497 HQB327497:HQN327497 HZX327497:IAJ327497 IJT327497:IKF327497 ITP327497:IUB327497 JDL327497:JDX327497 JNH327497:JNT327497 JXD327497:JXP327497 KGZ327497:KHL327497 KQV327497:KRH327497 LAR327497:LBD327497 LKN327497:LKZ327497 LUJ327497:LUV327497 MEF327497:MER327497 MOB327497:MON327497 MXX327497:MYJ327497 NHT327497:NIF327497 NRP327497:NSB327497 OBL327497:OBX327497 OLH327497:OLT327497 OVD327497:OVP327497 PEZ327497:PFL327497 POV327497:PPH327497 PYR327497:PZD327497 QIN327497:QIZ327497 QSJ327497:QSV327497 RCF327497:RCR327497 RMB327497:RMN327497 RVX327497:RWJ327497 SFT327497:SGF327497 SPP327497:SQB327497 SZL327497:SZX327497 TJH327497:TJT327497 TTD327497:TTP327497 UCZ327497:UDL327497 UMV327497:UNH327497 UWR327497:UXD327497 VGN327497:VGZ327497 VQJ327497:VQV327497 WAF327497:WAR327497 WKB327497:WKN327497 WTX327497:WUJ327497 J524105 HL393033:HX393033 RH393033:RT393033 ABD393033:ABP393033 AKZ393033:ALL393033 AUV393033:AVH393033 BER393033:BFD393033 BON393033:BOZ393033 BYJ393033:BYV393033 CIF393033:CIR393033 CSB393033:CSN393033 DBX393033:DCJ393033 DLT393033:DMF393033 DVP393033:DWB393033 EFL393033:EFX393033 EPH393033:EPT393033 EZD393033:EZP393033 FIZ393033:FJL393033 FSV393033:FTH393033 GCR393033:GDD393033 GMN393033:GMZ393033 GWJ393033:GWV393033 HGF393033:HGR393033 HQB393033:HQN393033 HZX393033:IAJ393033 IJT393033:IKF393033 ITP393033:IUB393033 JDL393033:JDX393033 JNH393033:JNT393033 JXD393033:JXP393033 KGZ393033:KHL393033 KQV393033:KRH393033 LAR393033:LBD393033 LKN393033:LKZ393033 LUJ393033:LUV393033 MEF393033:MER393033 MOB393033:MON393033 MXX393033:MYJ393033 NHT393033:NIF393033 NRP393033:NSB393033 OBL393033:OBX393033 OLH393033:OLT393033 OVD393033:OVP393033 PEZ393033:PFL393033 POV393033:PPH393033 PYR393033:PZD393033 QIN393033:QIZ393033 QSJ393033:QSV393033 RCF393033:RCR393033 RMB393033:RMN393033 RVX393033:RWJ393033 SFT393033:SGF393033 SPP393033:SQB393033 SZL393033:SZX393033 TJH393033:TJT393033 TTD393033:TTP393033 UCZ393033:UDL393033 UMV393033:UNH393033 UWR393033:UXD393033 VGN393033:VGZ393033 VQJ393033:VQV393033 WAF393033:WAR393033 WKB393033:WKN393033 WTX393033:WUJ393033 J589641 HL458569:HX458569 RH458569:RT458569 ABD458569:ABP458569 AKZ458569:ALL458569 AUV458569:AVH458569 BER458569:BFD458569 BON458569:BOZ458569 BYJ458569:BYV458569 CIF458569:CIR458569 CSB458569:CSN458569 DBX458569:DCJ458569 DLT458569:DMF458569 DVP458569:DWB458569 EFL458569:EFX458569 EPH458569:EPT458569 EZD458569:EZP458569 FIZ458569:FJL458569 FSV458569:FTH458569 GCR458569:GDD458569 GMN458569:GMZ458569 GWJ458569:GWV458569 HGF458569:HGR458569 HQB458569:HQN458569 HZX458569:IAJ458569 IJT458569:IKF458569 ITP458569:IUB458569 JDL458569:JDX458569 JNH458569:JNT458569 JXD458569:JXP458569 KGZ458569:KHL458569 KQV458569:KRH458569 LAR458569:LBD458569 LKN458569:LKZ458569 LUJ458569:LUV458569 MEF458569:MER458569 MOB458569:MON458569 MXX458569:MYJ458569 NHT458569:NIF458569 NRP458569:NSB458569 OBL458569:OBX458569 OLH458569:OLT458569 OVD458569:OVP458569 PEZ458569:PFL458569 POV458569:PPH458569 PYR458569:PZD458569 QIN458569:QIZ458569 QSJ458569:QSV458569 RCF458569:RCR458569 RMB458569:RMN458569 RVX458569:RWJ458569 SFT458569:SGF458569 SPP458569:SQB458569 SZL458569:SZX458569 TJH458569:TJT458569 TTD458569:TTP458569 UCZ458569:UDL458569 UMV458569:UNH458569 UWR458569:UXD458569 VGN458569:VGZ458569 VQJ458569:VQV458569 WAF458569:WAR458569 WKB458569:WKN458569 WTX458569:WUJ458569 J655177 HL524105:HX524105 RH524105:RT524105 ABD524105:ABP524105 AKZ524105:ALL524105 AUV524105:AVH524105 BER524105:BFD524105 BON524105:BOZ524105 BYJ524105:BYV524105 CIF524105:CIR524105 CSB524105:CSN524105 DBX524105:DCJ524105 DLT524105:DMF524105 DVP524105:DWB524105 EFL524105:EFX524105 EPH524105:EPT524105 EZD524105:EZP524105 FIZ524105:FJL524105 FSV524105:FTH524105 GCR524105:GDD524105 GMN524105:GMZ524105 GWJ524105:GWV524105 HGF524105:HGR524105 HQB524105:HQN524105 HZX524105:IAJ524105 IJT524105:IKF524105 ITP524105:IUB524105 JDL524105:JDX524105 JNH524105:JNT524105 JXD524105:JXP524105 KGZ524105:KHL524105 KQV524105:KRH524105 LAR524105:LBD524105 LKN524105:LKZ524105 LUJ524105:LUV524105 MEF524105:MER524105 MOB524105:MON524105 MXX524105:MYJ524105 NHT524105:NIF524105 NRP524105:NSB524105 OBL524105:OBX524105 OLH524105:OLT524105 OVD524105:OVP524105 PEZ524105:PFL524105 POV524105:PPH524105 PYR524105:PZD524105 QIN524105:QIZ524105 QSJ524105:QSV524105 RCF524105:RCR524105 RMB524105:RMN524105 RVX524105:RWJ524105 SFT524105:SGF524105 SPP524105:SQB524105 SZL524105:SZX524105 TJH524105:TJT524105 TTD524105:TTP524105 UCZ524105:UDL524105 UMV524105:UNH524105 UWR524105:UXD524105 VGN524105:VGZ524105 VQJ524105:VQV524105 WAF524105:WAR524105 WKB524105:WKN524105 WTX524105:WUJ524105 J720713 HL589641:HX589641 RH589641:RT589641 ABD589641:ABP589641 AKZ589641:ALL589641 AUV589641:AVH589641 BER589641:BFD589641 BON589641:BOZ589641 BYJ589641:BYV589641 CIF589641:CIR589641 CSB589641:CSN589641 DBX589641:DCJ589641 DLT589641:DMF589641 DVP589641:DWB589641 EFL589641:EFX589641 EPH589641:EPT589641 EZD589641:EZP589641 FIZ589641:FJL589641 FSV589641:FTH589641 GCR589641:GDD589641 GMN589641:GMZ589641 GWJ589641:GWV589641 HGF589641:HGR589641 HQB589641:HQN589641 HZX589641:IAJ589641 IJT589641:IKF589641 ITP589641:IUB589641 JDL589641:JDX589641 JNH589641:JNT589641 JXD589641:JXP589641 KGZ589641:KHL589641 KQV589641:KRH589641 LAR589641:LBD589641 LKN589641:LKZ589641 LUJ589641:LUV589641 MEF589641:MER589641 MOB589641:MON589641 MXX589641:MYJ589641 NHT589641:NIF589641 NRP589641:NSB589641 OBL589641:OBX589641 OLH589641:OLT589641 OVD589641:OVP589641 PEZ589641:PFL589641 POV589641:PPH589641 PYR589641:PZD589641 QIN589641:QIZ589641 QSJ589641:QSV589641 RCF589641:RCR589641 RMB589641:RMN589641 RVX589641:RWJ589641 SFT589641:SGF589641 SPP589641:SQB589641 SZL589641:SZX589641 TJH589641:TJT589641 TTD589641:TTP589641 UCZ589641:UDL589641 UMV589641:UNH589641 UWR589641:UXD589641 VGN589641:VGZ589641 VQJ589641:VQV589641 WAF589641:WAR589641 WKB589641:WKN589641 WTX589641:WUJ589641 J786249 HL655177:HX655177 RH655177:RT655177 ABD655177:ABP655177 AKZ655177:ALL655177 AUV655177:AVH655177 BER655177:BFD655177 BON655177:BOZ655177 BYJ655177:BYV655177 CIF655177:CIR655177 CSB655177:CSN655177 DBX655177:DCJ655177 DLT655177:DMF655177 DVP655177:DWB655177 EFL655177:EFX655177 EPH655177:EPT655177 EZD655177:EZP655177 FIZ655177:FJL655177 FSV655177:FTH655177 GCR655177:GDD655177 GMN655177:GMZ655177 GWJ655177:GWV655177 HGF655177:HGR655177 HQB655177:HQN655177 HZX655177:IAJ655177 IJT655177:IKF655177 ITP655177:IUB655177 JDL655177:JDX655177 JNH655177:JNT655177 JXD655177:JXP655177 KGZ655177:KHL655177 KQV655177:KRH655177 LAR655177:LBD655177 LKN655177:LKZ655177 LUJ655177:LUV655177 MEF655177:MER655177 MOB655177:MON655177 MXX655177:MYJ655177 NHT655177:NIF655177 NRP655177:NSB655177 OBL655177:OBX655177 OLH655177:OLT655177 OVD655177:OVP655177 PEZ655177:PFL655177 POV655177:PPH655177 PYR655177:PZD655177 QIN655177:QIZ655177 QSJ655177:QSV655177 RCF655177:RCR655177 RMB655177:RMN655177 RVX655177:RWJ655177 SFT655177:SGF655177 SPP655177:SQB655177 SZL655177:SZX655177 TJH655177:TJT655177 TTD655177:TTP655177 UCZ655177:UDL655177 UMV655177:UNH655177 UWR655177:UXD655177 VGN655177:VGZ655177 VQJ655177:VQV655177 WAF655177:WAR655177 WKB655177:WKN655177 WTX655177:WUJ655177 J851785 HL720713:HX720713 RH720713:RT720713 ABD720713:ABP720713 AKZ720713:ALL720713 AUV720713:AVH720713 BER720713:BFD720713 BON720713:BOZ720713 BYJ720713:BYV720713 CIF720713:CIR720713 CSB720713:CSN720713 DBX720713:DCJ720713 DLT720713:DMF720713 DVP720713:DWB720713 EFL720713:EFX720713 EPH720713:EPT720713 EZD720713:EZP720713 FIZ720713:FJL720713 FSV720713:FTH720713 GCR720713:GDD720713 GMN720713:GMZ720713 GWJ720713:GWV720713 HGF720713:HGR720713 HQB720713:HQN720713 HZX720713:IAJ720713 IJT720713:IKF720713 ITP720713:IUB720713 JDL720713:JDX720713 JNH720713:JNT720713 JXD720713:JXP720713 KGZ720713:KHL720713 KQV720713:KRH720713 LAR720713:LBD720713 LKN720713:LKZ720713 LUJ720713:LUV720713 MEF720713:MER720713 MOB720713:MON720713 MXX720713:MYJ720713 NHT720713:NIF720713 NRP720713:NSB720713 OBL720713:OBX720713 OLH720713:OLT720713 OVD720713:OVP720713 PEZ720713:PFL720713 POV720713:PPH720713 PYR720713:PZD720713 QIN720713:QIZ720713 QSJ720713:QSV720713 RCF720713:RCR720713 RMB720713:RMN720713 RVX720713:RWJ720713 SFT720713:SGF720713 SPP720713:SQB720713 SZL720713:SZX720713 TJH720713:TJT720713 TTD720713:TTP720713 UCZ720713:UDL720713 UMV720713:UNH720713 UWR720713:UXD720713 VGN720713:VGZ720713 VQJ720713:VQV720713 WAF720713:WAR720713 WKB720713:WKN720713 WTX720713:WUJ720713 J917321 HL786249:HX786249 RH786249:RT786249 ABD786249:ABP786249 AKZ786249:ALL786249 AUV786249:AVH786249 BER786249:BFD786249 BON786249:BOZ786249 BYJ786249:BYV786249 CIF786249:CIR786249 CSB786249:CSN786249 DBX786249:DCJ786249 DLT786249:DMF786249 DVP786249:DWB786249 EFL786249:EFX786249 EPH786249:EPT786249 EZD786249:EZP786249 FIZ786249:FJL786249 FSV786249:FTH786249 GCR786249:GDD786249 GMN786249:GMZ786249 GWJ786249:GWV786249 HGF786249:HGR786249 HQB786249:HQN786249 HZX786249:IAJ786249 IJT786249:IKF786249 ITP786249:IUB786249 JDL786249:JDX786249 JNH786249:JNT786249 JXD786249:JXP786249 KGZ786249:KHL786249 KQV786249:KRH786249 LAR786249:LBD786249 LKN786249:LKZ786249 LUJ786249:LUV786249 MEF786249:MER786249 MOB786249:MON786249 MXX786249:MYJ786249 NHT786249:NIF786249 NRP786249:NSB786249 OBL786249:OBX786249 OLH786249:OLT786249 OVD786249:OVP786249 PEZ786249:PFL786249 POV786249:PPH786249 PYR786249:PZD786249 QIN786249:QIZ786249 QSJ786249:QSV786249 RCF786249:RCR786249 RMB786249:RMN786249 RVX786249:RWJ786249 SFT786249:SGF786249 SPP786249:SQB786249 SZL786249:SZX786249 TJH786249:TJT786249 TTD786249:TTP786249 UCZ786249:UDL786249 UMV786249:UNH786249 UWR786249:UXD786249 VGN786249:VGZ786249 VQJ786249:VQV786249 WAF786249:WAR786249 WKB786249:WKN786249 WTX786249:WUJ786249 J982857 HL851785:HX851785 RH851785:RT851785 ABD851785:ABP851785 AKZ851785:ALL851785 AUV851785:AVH851785 BER851785:BFD851785 BON851785:BOZ851785 BYJ851785:BYV851785 CIF851785:CIR851785 CSB851785:CSN851785 DBX851785:DCJ851785 DLT851785:DMF851785 DVP851785:DWB851785 EFL851785:EFX851785 EPH851785:EPT851785 EZD851785:EZP851785 FIZ851785:FJL851785 FSV851785:FTH851785 GCR851785:GDD851785 GMN851785:GMZ851785 GWJ851785:GWV851785 HGF851785:HGR851785 HQB851785:HQN851785 HZX851785:IAJ851785 IJT851785:IKF851785 ITP851785:IUB851785 JDL851785:JDX851785 JNH851785:JNT851785 JXD851785:JXP851785 KGZ851785:KHL851785 KQV851785:KRH851785 LAR851785:LBD851785 LKN851785:LKZ851785 LUJ851785:LUV851785 MEF851785:MER851785 MOB851785:MON851785 MXX851785:MYJ851785 NHT851785:NIF851785 NRP851785:NSB851785 OBL851785:OBX851785 OLH851785:OLT851785 OVD851785:OVP851785 PEZ851785:PFL851785 POV851785:PPH851785 PYR851785:PZD851785 QIN851785:QIZ851785 QSJ851785:QSV851785 RCF851785:RCR851785 RMB851785:RMN851785 RVX851785:RWJ851785 SFT851785:SGF851785 SPP851785:SQB851785 SZL851785:SZX851785 TJH851785:TJT851785 TTD851785:TTP851785 UCZ851785:UDL851785 UMV851785:UNH851785 UWR851785:UXD851785 VGN851785:VGZ851785 VQJ851785:VQV851785 WAF851785:WAR851785 WKB851785:WKN851785 WTX851785:WUJ851785 J851801:J851803 HL917321:HX917321 RH917321:RT917321 ABD917321:ABP917321 AKZ917321:ALL917321 AUV917321:AVH917321 BER917321:BFD917321 BON917321:BOZ917321 BYJ917321:BYV917321 CIF917321:CIR917321 CSB917321:CSN917321 DBX917321:DCJ917321 DLT917321:DMF917321 DVP917321:DWB917321 EFL917321:EFX917321 EPH917321:EPT917321 EZD917321:EZP917321 FIZ917321:FJL917321 FSV917321:FTH917321 GCR917321:GDD917321 GMN917321:GMZ917321 GWJ917321:GWV917321 HGF917321:HGR917321 HQB917321:HQN917321 HZX917321:IAJ917321 IJT917321:IKF917321 ITP917321:IUB917321 JDL917321:JDX917321 JNH917321:JNT917321 JXD917321:JXP917321 KGZ917321:KHL917321 KQV917321:KRH917321 LAR917321:LBD917321 LKN917321:LKZ917321 LUJ917321:LUV917321 MEF917321:MER917321 MOB917321:MON917321 MXX917321:MYJ917321 NHT917321:NIF917321 NRP917321:NSB917321 OBL917321:OBX917321 OLH917321:OLT917321 OVD917321:OVP917321 PEZ917321:PFL917321 POV917321:PPH917321 PYR917321:PZD917321 QIN917321:QIZ917321 QSJ917321:QSV917321 RCF917321:RCR917321 RMB917321:RMN917321 RVX917321:RWJ917321 SFT917321:SGF917321 SPP917321:SQB917321 SZL917321:SZX917321 TJH917321:TJT917321 TTD917321:TTP917321 UCZ917321:UDL917321 UMV917321:UNH917321 UWR917321:UXD917321 VGN917321:VGZ917321 VQJ917321:VQV917321 WAF917321:WAR917321 WKB917321:WKN917321 WTX917321:WUJ917321 J917337:J917339 HL982857:HX982857 RH982857:RT982857 ABD982857:ABP982857 AKZ982857:ALL982857 AUV982857:AVH982857 BER982857:BFD982857 BON982857:BOZ982857 BYJ982857:BYV982857 CIF982857:CIR982857 CSB982857:CSN982857 DBX982857:DCJ982857 DLT982857:DMF982857 DVP982857:DWB982857 EFL982857:EFX982857 EPH982857:EPT982857 EZD982857:EZP982857 FIZ982857:FJL982857 FSV982857:FTH982857 GCR982857:GDD982857 GMN982857:GMZ982857 GWJ982857:GWV982857 HGF982857:HGR982857 HQB982857:HQN982857 HZX982857:IAJ982857 IJT982857:IKF982857 ITP982857:IUB982857 JDL982857:JDX982857 JNH982857:JNT982857 JXD982857:JXP982857 KGZ982857:KHL982857 KQV982857:KRH982857 LAR982857:LBD982857 LKN982857:LKZ982857 LUJ982857:LUV982857 MEF982857:MER982857 MOB982857:MON982857 MXX982857:MYJ982857 NHT982857:NIF982857 NRP982857:NSB982857 OBL982857:OBX982857 OLH982857:OLT982857 OVD982857:OVP982857 PEZ982857:PFL982857 POV982857:PPH982857 PYR982857:PZD982857 QIN982857:QIZ982857 QSJ982857:QSV982857 RCF982857:RCR982857 RMB982857:RMN982857 RVX982857:RWJ982857 SFT982857:SGF982857 SPP982857:SQB982857 SZL982857:SZX982857 TJH982857:TJT982857 TTD982857:TTP982857 UCZ982857:UDL982857 UMV982857:UNH982857 UWR982857:UXD982857 VGN982857:VGZ982857 VQJ982857:VQV982857 WAF982857:WAR982857 WKB982857:WKN982857 WTX982857:WUJ982857 ABD786265:ABG786267 AKZ786265:ALC786267 AUV786265:AUY786267 BER786265:BEU786267 BON786265:BOQ786267 BYJ786265:BYM786267 CIF786265:CII786267 CSB786265:CSE786267 DBX786265:DCA786267 DLT786265:DLW786267 DVP786265:DVS786267 EFL786265:EFO786267 EPH786265:EPK786267 EZD786265:EZG786267 FIZ786265:FJC786267 FSV786265:FSY786267 GCR786265:GCU786267 GMN786265:GMQ786267 GWJ786265:GWM786267 HGF786265:HGI786267 HQB786265:HQE786267 HZX786265:IAA786267 IJT786265:IJW786267 ITP786265:ITS786267 JDL786265:JDO786267 JNH786265:JNK786267 JXD786265:JXG786267 KGZ786265:KHC786267 KQV786265:KQY786267 LAR786265:LAU786267 LKN786265:LKQ786267 LUJ786265:LUM786267 MEF786265:MEI786267 MOB786265:MOE786267 MXX786265:MYA786267 NHT786265:NHW786267 NRP786265:NRS786267 OBL786265:OBO786267 OLH786265:OLK786267 OVD786265:OVG786267 PEZ786265:PFC786267 POV786265:POY786267 PYR786265:PYU786267 QIN786265:QIQ786267 QSJ786265:QSM786267 RCF786265:RCI786267 RMB786265:RME786267 RVX786265:RWA786267 SFT786265:SFW786267 SPP786265:SPS786267 SZL786265:SZO786267 TJH786265:TJK786267 TTD786265:TTG786267 UCZ786265:UDC786267 UMV786265:UMY786267 UWR786265:UWU786267 VGN786265:VGQ786267 VQJ786265:VQM786267 WAF786265:WAI786267 WKB786265:WKE786267 WTX786265:WUA786267 J982873:J982875 HL851801:HO851803 RH851801:RK851803 HX65361 RT65361 ABP65361 ALL65361 AVH65361 BFD65361 BOZ65361 BYV65361 CIR65361 CSN65361 DCJ65361 DMF65361 DWB65361 EFX65361 EPT65361 EZP65361 FJL65361 FTH65361 GDD65361 GMZ65361 GWV65361 HGR65361 HQN65361 IAJ65361 IKF65361 IUB65361 JDX65361 JNT65361 JXP65361 KHL65361 KRH65361 LBD65361 LKZ65361 LUV65361 MER65361 MON65361 MYJ65361 NIF65361 NSB65361 OBX65361 OLT65361 OVP65361 PFL65361 PPH65361 PZD65361 QIZ65361 QSV65361 RCR65361 RMN65361 RWJ65361 SGF65361 SQB65361 SZX65361 TJT65361 TTP65361 UDL65361 UNH65361 UXD65361 VGZ65361 VQV65361 WAR65361 WKN65361 WUJ65361 HX130897 RT130897 ABP130897 ALL130897 AVH130897 BFD130897 BOZ130897 BYV130897 CIR130897 CSN130897 DCJ130897 DMF130897 DWB130897 EFX130897 EPT130897 EZP130897 FJL130897 FTH130897 GDD130897 GMZ130897 GWV130897 HGR130897 HQN130897 IAJ130897 IKF130897 IUB130897 JDX130897 JNT130897 JXP130897 KHL130897 KRH130897 LBD130897 LKZ130897 LUV130897 MER130897 MON130897 MYJ130897 NIF130897 NSB130897 OBX130897 OLT130897 OVP130897 PFL130897 PPH130897 PZD130897 QIZ130897 QSV130897 RCR130897 RMN130897 RWJ130897 SGF130897 SQB130897 SZX130897 TJT130897 TTP130897 UDL130897 UNH130897 UXD130897 VGZ130897 VQV130897 WAR130897 WKN130897 WUJ130897 HX196433 RT196433 ABP196433 ALL196433 AVH196433 BFD196433 BOZ196433 BYV196433 CIR196433 CSN196433 DCJ196433 DMF196433 DWB196433 EFX196433 EPT196433 EZP196433 FJL196433 FTH196433 GDD196433 GMZ196433 GWV196433 HGR196433 HQN196433 IAJ196433 IKF196433 IUB196433 JDX196433 JNT196433 JXP196433 KHL196433 KRH196433 LBD196433 LKZ196433 LUV196433 MER196433 MON196433 MYJ196433 NIF196433 NSB196433 OBX196433 OLT196433 OVP196433 PFL196433 PPH196433 PZD196433 QIZ196433 QSV196433 RCR196433 RMN196433 RWJ196433 SGF196433 SQB196433 SZX196433 TJT196433 TTP196433 UDL196433 UNH196433 UXD196433 VGZ196433 VQV196433 WAR196433 WKN196433 WUJ196433 HX261969 RT261969 ABP261969 ALL261969 AVH261969 BFD261969 BOZ261969 BYV261969 CIR261969 CSN261969 DCJ261969 DMF261969 DWB261969 EFX261969 EPT261969 EZP261969 FJL261969 FTH261969 GDD261969 GMZ261969 GWV261969 HGR261969 HQN261969 IAJ261969 IKF261969 IUB261969 JDX261969 JNT261969 JXP261969 KHL261969 KRH261969 LBD261969 LKZ261969 LUV261969 MER261969 MON261969 MYJ261969 NIF261969 NSB261969 OBX261969 OLT261969 OVP261969 PFL261969 PPH261969 PZD261969 QIZ261969 QSV261969 RCR261969 RMN261969 RWJ261969 SGF261969 SQB261969 SZX261969 TJT261969 TTP261969 UDL261969 UNH261969 UXD261969 VGZ261969 VQV261969 WAR261969 WKN261969 WUJ261969 HX327505 RT327505 ABP327505 ALL327505 AVH327505 BFD327505 BOZ327505 BYV327505 CIR327505 CSN327505 DCJ327505 DMF327505 DWB327505 EFX327505 EPT327505 EZP327505 FJL327505 FTH327505 GDD327505 GMZ327505 GWV327505 HGR327505 HQN327505 IAJ327505 IKF327505 IUB327505 JDX327505 JNT327505 JXP327505 KHL327505 KRH327505 LBD327505 LKZ327505 LUV327505 MER327505 MON327505 MYJ327505 NIF327505 NSB327505 OBX327505 OLT327505 OVP327505 PFL327505 PPH327505 PZD327505 QIZ327505 QSV327505 RCR327505 RMN327505 RWJ327505 SGF327505 SQB327505 SZX327505 TJT327505 TTP327505 UDL327505 UNH327505 UXD327505 VGZ327505 VQV327505 WAR327505 WKN327505 WUJ327505 HX393041 RT393041 ABP393041 ALL393041 AVH393041 BFD393041 BOZ393041 BYV393041 CIR393041 CSN393041 DCJ393041 DMF393041 DWB393041 EFX393041 EPT393041 EZP393041 FJL393041 FTH393041 GDD393041 GMZ393041 GWV393041 HGR393041 HQN393041 IAJ393041 IKF393041 IUB393041 JDX393041 JNT393041 JXP393041 KHL393041 KRH393041 LBD393041 LKZ393041 LUV393041 MER393041 MON393041 MYJ393041 NIF393041 NSB393041 OBX393041 OLT393041 OVP393041 PFL393041 PPH393041 PZD393041 QIZ393041 QSV393041 RCR393041 RMN393041 RWJ393041 SGF393041 SQB393041 SZX393041 TJT393041 TTP393041 UDL393041 UNH393041 UXD393041 VGZ393041 VQV393041 WAR393041 WKN393041 WUJ393041 HX458577 RT458577 ABP458577 ALL458577 AVH458577 BFD458577 BOZ458577 BYV458577 CIR458577 CSN458577 DCJ458577 DMF458577 DWB458577 EFX458577 EPT458577 EZP458577 FJL458577 FTH458577 GDD458577 GMZ458577 GWV458577 HGR458577 HQN458577 IAJ458577 IKF458577 IUB458577 JDX458577 JNT458577 JXP458577 KHL458577 KRH458577 LBD458577 LKZ458577 LUV458577 MER458577 MON458577 MYJ458577 NIF458577 NSB458577 OBX458577 OLT458577 OVP458577 PFL458577 PPH458577 PZD458577 QIZ458577 QSV458577 RCR458577 RMN458577 RWJ458577 SGF458577 SQB458577 SZX458577 TJT458577 TTP458577 UDL458577 UNH458577 UXD458577 VGZ458577 VQV458577 WAR458577 WKN458577 WUJ458577 HX524113 RT524113 ABP524113 ALL524113 AVH524113 BFD524113 BOZ524113 BYV524113 CIR524113 CSN524113 DCJ524113 DMF524113 DWB524113 EFX524113 EPT524113 EZP524113 FJL524113 FTH524113 GDD524113 GMZ524113 GWV524113 HGR524113 HQN524113 IAJ524113 IKF524113 IUB524113 JDX524113 JNT524113 JXP524113 KHL524113 KRH524113 LBD524113 LKZ524113 LUV524113 MER524113 MON524113 MYJ524113 NIF524113 NSB524113 OBX524113 OLT524113 OVP524113 PFL524113 PPH524113 PZD524113 QIZ524113 QSV524113 RCR524113 RMN524113 RWJ524113 SGF524113 SQB524113 SZX524113 TJT524113 TTP524113 UDL524113 UNH524113 UXD524113 VGZ524113 VQV524113 WAR524113 WKN524113 WUJ524113 HX589649 RT589649 ABP589649 ALL589649 AVH589649 BFD589649 BOZ589649 BYV589649 CIR589649 CSN589649 DCJ589649 DMF589649 DWB589649 EFX589649 EPT589649 EZP589649 FJL589649 FTH589649 GDD589649 GMZ589649 GWV589649 HGR589649 HQN589649 IAJ589649 IKF589649 IUB589649 JDX589649 JNT589649 JXP589649 KHL589649 KRH589649 LBD589649 LKZ589649 LUV589649 MER589649 MON589649 MYJ589649 NIF589649 NSB589649 OBX589649 OLT589649 OVP589649 PFL589649 PPH589649 PZD589649 QIZ589649 QSV589649 RCR589649 RMN589649 RWJ589649 SGF589649 SQB589649 SZX589649 TJT589649 TTP589649 UDL589649 UNH589649 UXD589649 VGZ589649 VQV589649 WAR589649 WKN589649 WUJ589649 HX655185 RT655185 ABP655185 ALL655185 AVH655185 BFD655185 BOZ655185 BYV655185 CIR655185 CSN655185 DCJ655185 DMF655185 DWB655185 EFX655185 EPT655185 EZP655185 FJL655185 FTH655185 GDD655185 GMZ655185 GWV655185 HGR655185 HQN655185 IAJ655185 IKF655185 IUB655185 JDX655185 JNT655185 JXP655185 KHL655185 KRH655185 LBD655185 LKZ655185 LUV655185 MER655185 MON655185 MYJ655185 NIF655185 NSB655185 OBX655185 OLT655185 OVP655185 PFL655185 PPH655185 PZD655185 QIZ655185 QSV655185 RCR655185 RMN655185 RWJ655185 SGF655185 SQB655185 SZX655185 TJT655185 TTP655185 UDL655185 UNH655185 UXD655185 VGZ655185 VQV655185 WAR655185 WKN655185 WUJ655185 HX720721 RT720721 ABP720721 ALL720721 AVH720721 BFD720721 BOZ720721 BYV720721 CIR720721 CSN720721 DCJ720721 DMF720721 DWB720721 EFX720721 EPT720721 EZP720721 FJL720721 FTH720721 GDD720721 GMZ720721 GWV720721 HGR720721 HQN720721 IAJ720721 IKF720721 IUB720721 JDX720721 JNT720721 JXP720721 KHL720721 KRH720721 LBD720721 LKZ720721 LUV720721 MER720721 MON720721 MYJ720721 NIF720721 NSB720721 OBX720721 OLT720721 OVP720721 PFL720721 PPH720721 PZD720721 QIZ720721 QSV720721 RCR720721 RMN720721 RWJ720721 SGF720721 SQB720721 SZX720721 TJT720721 TTP720721 UDL720721 UNH720721 UXD720721 VGZ720721 VQV720721 WAR720721 WKN720721 WUJ720721 HX786257 RT786257 ABP786257 ALL786257 AVH786257 BFD786257 BOZ786257 BYV786257 CIR786257 CSN786257 DCJ786257 DMF786257 DWB786257 EFX786257 EPT786257 EZP786257 FJL786257 FTH786257 GDD786257 GMZ786257 GWV786257 HGR786257 HQN786257 IAJ786257 IKF786257 IUB786257 JDX786257 JNT786257 JXP786257 KHL786257 KRH786257 LBD786257 LKZ786257 LUV786257 MER786257 MON786257 MYJ786257 NIF786257 NSB786257 OBX786257 OLT786257 OVP786257 PFL786257 PPH786257 PZD786257 QIZ786257 QSV786257 RCR786257 RMN786257 RWJ786257 SGF786257 SQB786257 SZX786257 TJT786257 TTP786257 UDL786257 UNH786257 UXD786257 VGZ786257 VQV786257 WAR786257 WKN786257 WUJ786257 HX851793 RT851793 ABP851793 ALL851793 AVH851793 BFD851793 BOZ851793 BYV851793 CIR851793 CSN851793 DCJ851793 DMF851793 DWB851793 EFX851793 EPT851793 EZP851793 FJL851793 FTH851793 GDD851793 GMZ851793 GWV851793 HGR851793 HQN851793 IAJ851793 IKF851793 IUB851793 JDX851793 JNT851793 JXP851793 KHL851793 KRH851793 LBD851793 LKZ851793 LUV851793 MER851793 MON851793 MYJ851793 NIF851793 NSB851793 OBX851793 OLT851793 OVP851793 PFL851793 PPH851793 PZD851793 QIZ851793 QSV851793 RCR851793 RMN851793 RWJ851793 SGF851793 SQB851793 SZX851793 TJT851793 TTP851793 UDL851793 UNH851793 UXD851793 VGZ851793 VQV851793 WAR851793 WKN851793 WUJ851793 HX917329 RT917329 ABP917329 ALL917329 AVH917329 BFD917329 BOZ917329 BYV917329 CIR917329 CSN917329 DCJ917329 DMF917329 DWB917329 EFX917329 EPT917329 EZP917329 FJL917329 FTH917329 GDD917329 GMZ917329 GWV917329 HGR917329 HQN917329 IAJ917329 IKF917329 IUB917329 JDX917329 JNT917329 JXP917329 KHL917329 KRH917329 LBD917329 LKZ917329 LUV917329 MER917329 MON917329 MYJ917329 NIF917329 NSB917329 OBX917329 OLT917329 OVP917329 PFL917329 PPH917329 PZD917329 QIZ917329 QSV917329 RCR917329 RMN917329 RWJ917329 SGF917329 SQB917329 SZX917329 TJT917329 TTP917329 UDL917329 UNH917329 UXD917329 VGZ917329 VQV917329 WAR917329 WKN917329 WUJ917329 HX982865 RT982865 ABP982865 ALL982865 AVH982865 BFD982865 BOZ982865 BYV982865 CIR982865 CSN982865 DCJ982865 DMF982865 DWB982865 EFX982865 EPT982865 EZP982865 FJL982865 FTH982865 GDD982865 GMZ982865 GWV982865 HGR982865 HQN982865 IAJ982865 IKF982865 IUB982865 JDX982865 JNT982865 JXP982865 KHL982865 KRH982865 LBD982865 LKZ982865 LUV982865 MER982865 MON982865 MYJ982865 NIF982865 NSB982865 OBX982865 OLT982865 OVP982865 PFL982865 PPH982865 PZD982865 QIZ982865 QSV982865 RCR982865 RMN982865 RWJ982865 SGF982865 SQB982865 SZX982865 TJT982865 TTP982865 UDL982865 UNH982865 UXD982865 VGZ982865 VQV982865 WAR982865 WKN982865 WUJ982865 ABD851801:ABG851803 AKZ851801:ALC851803 AUV851801:AUY851803 BER851801:BEU851803 BON851801:BOQ851803 BYJ851801:BYM851803 CIF851801:CII851803 CSB851801:CSE851803 DBX851801:DCA851803 DLT851801:DLW851803 DVP851801:DVS851803 EFL851801:EFO851803 EPH851801:EPK851803 EZD851801:EZG851803 FIZ851801:FJC851803 FSV851801:FSY851803 GCR851801:GCU851803 GMN851801:GMQ851803 GWJ851801:GWM851803 HGF851801:HGI851803 HQB851801:HQE851803 HZX851801:IAA851803 IJT851801:IJW851803 ITP851801:ITS851803 JDL851801:JDO851803 JNH851801:JNK851803 JXD851801:JXG851803 KGZ851801:KHC851803 KQV851801:KQY851803 LAR851801:LAU851803 LKN851801:LKQ851803 LUJ851801:LUM851803 MEF851801:MEI851803 MOB851801:MOE851803 MXX851801:MYA851803 NHT851801:NHW851803 NRP851801:NRS851803 OBL851801:OBO851803 OLH851801:OLK851803 OVD851801:OVG851803 PEZ851801:PFC851803 POV851801:POY851803 PYR851801:PYU851803 QIN851801:QIQ851803 QSJ851801:QSM851803 RCF851801:RCI851803 RMB851801:RME851803 RVX851801:RWA851803 SFT851801:SFW851803 SPP851801:SPS851803 SZL851801:SZO851803 TJH851801:TJK851803 TTD851801:TTG851803 UCZ851801:UDC851803 UMV851801:UMY851803 UWR851801:UWU851803 VGN851801:VGQ851803 VQJ851801:VQM851803 WAF851801:WAI851803 WKB851801:WKE851803 WTX851801:WUA851803 J982877 HL917337:HO917339 RH917337:RK917339 HX65364 RT65364 ABP65364 ALL65364 AVH65364 BFD65364 BOZ65364 BYV65364 CIR65364 CSN65364 DCJ65364 DMF65364 DWB65364 EFX65364 EPT65364 EZP65364 FJL65364 FTH65364 GDD65364 GMZ65364 GWV65364 HGR65364 HQN65364 IAJ65364 IKF65364 IUB65364 JDX65364 JNT65364 JXP65364 KHL65364 KRH65364 LBD65364 LKZ65364 LUV65364 MER65364 MON65364 MYJ65364 NIF65364 NSB65364 OBX65364 OLT65364 OVP65364 PFL65364 PPH65364 PZD65364 QIZ65364 QSV65364 RCR65364 RMN65364 RWJ65364 SGF65364 SQB65364 SZX65364 TJT65364 TTP65364 UDL65364 UNH65364 UXD65364 VGZ65364 VQV65364 WAR65364 WKN65364 WUJ65364 HX130900 RT130900 ABP130900 ALL130900 AVH130900 BFD130900 BOZ130900 BYV130900 CIR130900 CSN130900 DCJ130900 DMF130900 DWB130900 EFX130900 EPT130900 EZP130900 FJL130900 FTH130900 GDD130900 GMZ130900 GWV130900 HGR130900 HQN130900 IAJ130900 IKF130900 IUB130900 JDX130900 JNT130900 JXP130900 KHL130900 KRH130900 LBD130900 LKZ130900 LUV130900 MER130900 MON130900 MYJ130900 NIF130900 NSB130900 OBX130900 OLT130900 OVP130900 PFL130900 PPH130900 PZD130900 QIZ130900 QSV130900 RCR130900 RMN130900 RWJ130900 SGF130900 SQB130900 SZX130900 TJT130900 TTP130900 UDL130900 UNH130900 UXD130900 VGZ130900 VQV130900 WAR130900 WKN130900 WUJ130900 HX196436 RT196436 ABP196436 ALL196436 AVH196436 BFD196436 BOZ196436 BYV196436 CIR196436 CSN196436 DCJ196436 DMF196436 DWB196436 EFX196436 EPT196436 EZP196436 FJL196436 FTH196436 GDD196436 GMZ196436 GWV196436 HGR196436 HQN196436 IAJ196436 IKF196436 IUB196436 JDX196436 JNT196436 JXP196436 KHL196436 KRH196436 LBD196436 LKZ196436 LUV196436 MER196436 MON196436 MYJ196436 NIF196436 NSB196436 OBX196436 OLT196436 OVP196436 PFL196436 PPH196436 PZD196436 QIZ196436 QSV196436 RCR196436 RMN196436 RWJ196436 SGF196436 SQB196436 SZX196436 TJT196436 TTP196436 UDL196436 UNH196436 UXD196436 VGZ196436 VQV196436 WAR196436 WKN196436 WUJ196436 HX261972 RT261972 ABP261972 ALL261972 AVH261972 BFD261972 BOZ261972 BYV261972 CIR261972 CSN261972 DCJ261972 DMF261972 DWB261972 EFX261972 EPT261972 EZP261972 FJL261972 FTH261972 GDD261972 GMZ261972 GWV261972 HGR261972 HQN261972 IAJ261972 IKF261972 IUB261972 JDX261972 JNT261972 JXP261972 KHL261972 KRH261972 LBD261972 LKZ261972 LUV261972 MER261972 MON261972 MYJ261972 NIF261972 NSB261972 OBX261972 OLT261972 OVP261972 PFL261972 PPH261972 PZD261972 QIZ261972 QSV261972 RCR261972 RMN261972 RWJ261972 SGF261972 SQB261972 SZX261972 TJT261972 TTP261972 UDL261972 UNH261972 UXD261972 VGZ261972 VQV261972 WAR261972 WKN261972 WUJ261972 HX327508 RT327508 ABP327508 ALL327508 AVH327508 BFD327508 BOZ327508 BYV327508 CIR327508 CSN327508 DCJ327508 DMF327508 DWB327508 EFX327508 EPT327508 EZP327508 FJL327508 FTH327508 GDD327508 GMZ327508 GWV327508 HGR327508 HQN327508 IAJ327508 IKF327508 IUB327508 JDX327508 JNT327508 JXP327508 KHL327508 KRH327508 LBD327508 LKZ327508 LUV327508 MER327508 MON327508 MYJ327508 NIF327508 NSB327508 OBX327508 OLT327508 OVP327508 PFL327508 PPH327508 PZD327508 QIZ327508 QSV327508 RCR327508 RMN327508 RWJ327508 SGF327508 SQB327508 SZX327508 TJT327508 TTP327508 UDL327508 UNH327508 UXD327508 VGZ327508 VQV327508 WAR327508 WKN327508 WUJ327508 HX393044 RT393044 ABP393044 ALL393044 AVH393044 BFD393044 BOZ393044 BYV393044 CIR393044 CSN393044 DCJ393044 DMF393044 DWB393044 EFX393044 EPT393044 EZP393044 FJL393044 FTH393044 GDD393044 GMZ393044 GWV393044 HGR393044 HQN393044 IAJ393044 IKF393044 IUB393044 JDX393044 JNT393044 JXP393044 KHL393044 KRH393044 LBD393044 LKZ393044 LUV393044 MER393044 MON393044 MYJ393044 NIF393044 NSB393044 OBX393044 OLT393044 OVP393044 PFL393044 PPH393044 PZD393044 QIZ393044 QSV393044 RCR393044 RMN393044 RWJ393044 SGF393044 SQB393044 SZX393044 TJT393044 TTP393044 UDL393044 UNH393044 UXD393044 VGZ393044 VQV393044 WAR393044 WKN393044 WUJ393044 HX458580 RT458580 ABP458580 ALL458580 AVH458580 BFD458580 BOZ458580 BYV458580 CIR458580 CSN458580 DCJ458580 DMF458580 DWB458580 EFX458580 EPT458580 EZP458580 FJL458580 FTH458580 GDD458580 GMZ458580 GWV458580 HGR458580 HQN458580 IAJ458580 IKF458580 IUB458580 JDX458580 JNT458580 JXP458580 KHL458580 KRH458580 LBD458580 LKZ458580 LUV458580 MER458580 MON458580 MYJ458580 NIF458580 NSB458580 OBX458580 OLT458580 OVP458580 PFL458580 PPH458580 PZD458580 QIZ458580 QSV458580 RCR458580 RMN458580 RWJ458580 SGF458580 SQB458580 SZX458580 TJT458580 TTP458580 UDL458580 UNH458580 UXD458580 VGZ458580 VQV458580 WAR458580 WKN458580 WUJ458580 HX524116 RT524116 ABP524116 ALL524116 AVH524116 BFD524116 BOZ524116 BYV524116 CIR524116 CSN524116 DCJ524116 DMF524116 DWB524116 EFX524116 EPT524116 EZP524116 FJL524116 FTH524116 GDD524116 GMZ524116 GWV524116 HGR524116 HQN524116 IAJ524116 IKF524116 IUB524116 JDX524116 JNT524116 JXP524116 KHL524116 KRH524116 LBD524116 LKZ524116 LUV524116 MER524116 MON524116 MYJ524116 NIF524116 NSB524116 OBX524116 OLT524116 OVP524116 PFL524116 PPH524116 PZD524116 QIZ524116 QSV524116 RCR524116 RMN524116 RWJ524116 SGF524116 SQB524116 SZX524116 TJT524116 TTP524116 UDL524116 UNH524116 UXD524116 VGZ524116 VQV524116 WAR524116 WKN524116 WUJ524116 HX589652 RT589652 ABP589652 ALL589652 AVH589652 BFD589652 BOZ589652 BYV589652 CIR589652 CSN589652 DCJ589652 DMF589652 DWB589652 EFX589652 EPT589652 EZP589652 FJL589652 FTH589652 GDD589652 GMZ589652 GWV589652 HGR589652 HQN589652 IAJ589652 IKF589652 IUB589652 JDX589652 JNT589652 JXP589652 KHL589652 KRH589652 LBD589652 LKZ589652 LUV589652 MER589652 MON589652 MYJ589652 NIF589652 NSB589652 OBX589652 OLT589652 OVP589652 PFL589652 PPH589652 PZD589652 QIZ589652 QSV589652 RCR589652 RMN589652 RWJ589652 SGF589652 SQB589652 SZX589652 TJT589652 TTP589652 UDL589652 UNH589652 UXD589652 VGZ589652 VQV589652 WAR589652 WKN589652 WUJ589652 HX655188 RT655188 ABP655188 ALL655188 AVH655188 BFD655188 BOZ655188 BYV655188 CIR655188 CSN655188 DCJ655188 DMF655188 DWB655188 EFX655188 EPT655188 EZP655188 FJL655188 FTH655188 GDD655188 GMZ655188 GWV655188 HGR655188 HQN655188 IAJ655188 IKF655188 IUB655188 JDX655188 JNT655188 JXP655188 KHL655188 KRH655188 LBD655188 LKZ655188 LUV655188 MER655188 MON655188 MYJ655188 NIF655188 NSB655188 OBX655188 OLT655188 OVP655188 PFL655188 PPH655188 PZD655188 QIZ655188 QSV655188 RCR655188 RMN655188 RWJ655188 SGF655188 SQB655188 SZX655188 TJT655188 TTP655188 UDL655188 UNH655188 UXD655188 VGZ655188 VQV655188 WAR655188 WKN655188 WUJ655188 HX720724 RT720724 ABP720724 ALL720724 AVH720724 BFD720724 BOZ720724 BYV720724 CIR720724 CSN720724 DCJ720724 DMF720724 DWB720724 EFX720724 EPT720724 EZP720724 FJL720724 FTH720724 GDD720724 GMZ720724 GWV720724 HGR720724 HQN720724 IAJ720724 IKF720724 IUB720724 JDX720724 JNT720724 JXP720724 KHL720724 KRH720724 LBD720724 LKZ720724 LUV720724 MER720724 MON720724 MYJ720724 NIF720724 NSB720724 OBX720724 OLT720724 OVP720724 PFL720724 PPH720724 PZD720724 QIZ720724 QSV720724 RCR720724 RMN720724 RWJ720724 SGF720724 SQB720724 SZX720724 TJT720724 TTP720724 UDL720724 UNH720724 UXD720724 VGZ720724 VQV720724 WAR720724 WKN720724 WUJ720724 HX786260 RT786260 ABP786260 ALL786260 AVH786260 BFD786260 BOZ786260 BYV786260 CIR786260 CSN786260 DCJ786260 DMF786260 DWB786260 EFX786260 EPT786260 EZP786260 FJL786260 FTH786260 GDD786260 GMZ786260 GWV786260 HGR786260 HQN786260 IAJ786260 IKF786260 IUB786260 JDX786260 JNT786260 JXP786260 KHL786260 KRH786260 LBD786260 LKZ786260 LUV786260 MER786260 MON786260 MYJ786260 NIF786260 NSB786260 OBX786260 OLT786260 OVP786260 PFL786260 PPH786260 PZD786260 QIZ786260 QSV786260 RCR786260 RMN786260 RWJ786260 SGF786260 SQB786260 SZX786260 TJT786260 TTP786260 UDL786260 UNH786260 UXD786260 VGZ786260 VQV786260 WAR786260 WKN786260 WUJ786260 HX851796 RT851796 ABP851796 ALL851796 AVH851796 BFD851796 BOZ851796 BYV851796 CIR851796 CSN851796 DCJ851796 DMF851796 DWB851796 EFX851796 EPT851796 EZP851796 FJL851796 FTH851796 GDD851796 GMZ851796 GWV851796 HGR851796 HQN851796 IAJ851796 IKF851796 IUB851796 JDX851796 JNT851796 JXP851796 KHL851796 KRH851796 LBD851796 LKZ851796 LUV851796 MER851796 MON851796 MYJ851796 NIF851796 NSB851796 OBX851796 OLT851796 OVP851796 PFL851796 PPH851796 PZD851796 QIZ851796 QSV851796 RCR851796 RMN851796 RWJ851796 SGF851796 SQB851796 SZX851796 TJT851796 TTP851796 UDL851796 UNH851796 UXD851796 VGZ851796 VQV851796 WAR851796 WKN851796 WUJ851796 HX917332 RT917332 ABP917332 ALL917332 AVH917332 BFD917332 BOZ917332 BYV917332 CIR917332 CSN917332 DCJ917332 DMF917332 DWB917332 EFX917332 EPT917332 EZP917332 FJL917332 FTH917332 GDD917332 GMZ917332 GWV917332 HGR917332 HQN917332 IAJ917332 IKF917332 IUB917332 JDX917332 JNT917332 JXP917332 KHL917332 KRH917332 LBD917332 LKZ917332 LUV917332 MER917332 MON917332 MYJ917332 NIF917332 NSB917332 OBX917332 OLT917332 OVP917332 PFL917332 PPH917332 PZD917332 QIZ917332 QSV917332 RCR917332 RMN917332 RWJ917332 SGF917332 SQB917332 SZX917332 TJT917332 TTP917332 UDL917332 UNH917332 UXD917332 VGZ917332 VQV917332 WAR917332 WKN917332 WUJ917332 HX982868 RT982868 ABP982868 ALL982868 AVH982868 BFD982868 BOZ982868 BYV982868 CIR982868 CSN982868 DCJ982868 DMF982868 DWB982868 EFX982868 EPT982868 EZP982868 FJL982868 FTH982868 GDD982868 GMZ982868 GWV982868 HGR982868 HQN982868 IAJ982868 IKF982868 IUB982868 JDX982868 JNT982868 JXP982868 KHL982868 KRH982868 LBD982868 LKZ982868 LUV982868 MER982868 MON982868 MYJ982868 NIF982868 NSB982868 OBX982868 OLT982868 OVP982868 PFL982868 PPH982868 PZD982868 QIZ982868 QSV982868 RCR982868 RMN982868 RWJ982868 SGF982868 SQB982868 SZX982868 TJT982868 TTP982868 UDL982868 UNH982868 UXD982868 VGZ982868 VQV982868 WAR982868 WKN982868 WUJ982868 ABD917337:ABG917339 AKZ917337:ALC917339 AUV917337:AUY917339 BER917337:BEU917339 BON917337:BOQ917339 BYJ917337:BYM917339 CIF917337:CII917339 CSB917337:CSE917339 DBX917337:DCA917339 DLT917337:DLW917339 DVP917337:DVS917339 EFL917337:EFO917339 EPH917337:EPK917339 EZD917337:EZG917339 FIZ917337:FJC917339 FSV917337:FSY917339 GCR917337:GCU917339 GMN917337:GMQ917339 GWJ917337:GWM917339 HGF917337:HGI917339 HQB917337:HQE917339 HZX917337:IAA917339 IJT917337:IJW917339 ITP917337:ITS917339 JDL917337:JDO917339 JNH917337:JNK917339 JXD917337:JXG917339 KGZ917337:KHC917339 KQV917337:KQY917339 LAR917337:LAU917339 LKN917337:LKQ917339 LUJ917337:LUM917339 MEF917337:MEI917339 MOB917337:MOE917339 MXX917337:MYA917339 NHT917337:NHW917339 NRP917337:NRS917339 OBL917337:OBO917339 OLH917337:OLK917339 OVD917337:OVG917339 PEZ917337:PFC917339 POV917337:POY917339 PYR917337:PYU917339 QIN917337:QIQ917339 QSJ917337:QSM917339 RCF917337:RCI917339 RMB917337:RME917339 RVX917337:RWA917339 SFT917337:SFW917339 SPP917337:SPS917339 SZL917337:SZO917339 TJH917337:TJK917339 TTD917337:TTG917339 UCZ917337:UDC917339 UMV917337:UMY917339 UWR917337:UWU917339 VGN917337:VGQ917339 VQJ917337:VQM917339 WAF917337:WAI917339 WKB917337:WKE917339 WTX917337:WUA917339 J65373 HL982873:HO982875 RH982873:RK982875 HX65366 RT65366 ABP65366 ALL65366 AVH65366 BFD65366 BOZ65366 BYV65366 CIR65366 CSN65366 DCJ65366 DMF65366 DWB65366 EFX65366 EPT65366 EZP65366 FJL65366 FTH65366 GDD65366 GMZ65366 GWV65366 HGR65366 HQN65366 IAJ65366 IKF65366 IUB65366 JDX65366 JNT65366 JXP65366 KHL65366 KRH65366 LBD65366 LKZ65366 LUV65366 MER65366 MON65366 MYJ65366 NIF65366 NSB65366 OBX65366 OLT65366 OVP65366 PFL65366 PPH65366 PZD65366 QIZ65366 QSV65366 RCR65366 RMN65366 RWJ65366 SGF65366 SQB65366 SZX65366 TJT65366 TTP65366 UDL65366 UNH65366 UXD65366 VGZ65366 VQV65366 WAR65366 WKN65366 WUJ65366 HX130902 RT130902 ABP130902 ALL130902 AVH130902 BFD130902 BOZ130902 BYV130902 CIR130902 CSN130902 DCJ130902 DMF130902 DWB130902 EFX130902 EPT130902 EZP130902 FJL130902 FTH130902 GDD130902 GMZ130902 GWV130902 HGR130902 HQN130902 IAJ130902 IKF130902 IUB130902 JDX130902 JNT130902 JXP130902 KHL130902 KRH130902 LBD130902 LKZ130902 LUV130902 MER130902 MON130902 MYJ130902 NIF130902 NSB130902 OBX130902 OLT130902 OVP130902 PFL130902 PPH130902 PZD130902 QIZ130902 QSV130902 RCR130902 RMN130902 RWJ130902 SGF130902 SQB130902 SZX130902 TJT130902 TTP130902 UDL130902 UNH130902 UXD130902 VGZ130902 VQV130902 WAR130902 WKN130902 WUJ130902 HX196438 RT196438 ABP196438 ALL196438 AVH196438 BFD196438 BOZ196438 BYV196438 CIR196438 CSN196438 DCJ196438 DMF196438 DWB196438 EFX196438 EPT196438 EZP196438 FJL196438 FTH196438 GDD196438 GMZ196438 GWV196438 HGR196438 HQN196438 IAJ196438 IKF196438 IUB196438 JDX196438 JNT196438 JXP196438 KHL196438 KRH196438 LBD196438 LKZ196438 LUV196438 MER196438 MON196438 MYJ196438 NIF196438 NSB196438 OBX196438 OLT196438 OVP196438 PFL196438 PPH196438 PZD196438 QIZ196438 QSV196438 RCR196438 RMN196438 RWJ196438 SGF196438 SQB196438 SZX196438 TJT196438 TTP196438 UDL196438 UNH196438 UXD196438 VGZ196438 VQV196438 WAR196438 WKN196438 WUJ196438 HX261974 RT261974 ABP261974 ALL261974 AVH261974 BFD261974 BOZ261974 BYV261974 CIR261974 CSN261974 DCJ261974 DMF261974 DWB261974 EFX261974 EPT261974 EZP261974 FJL261974 FTH261974 GDD261974 GMZ261974 GWV261974 HGR261974 HQN261974 IAJ261974 IKF261974 IUB261974 JDX261974 JNT261974 JXP261974 KHL261974 KRH261974 LBD261974 LKZ261974 LUV261974 MER261974 MON261974 MYJ261974 NIF261974 NSB261974 OBX261974 OLT261974 OVP261974 PFL261974 PPH261974 PZD261974 QIZ261974 QSV261974 RCR261974 RMN261974 RWJ261974 SGF261974 SQB261974 SZX261974 TJT261974 TTP261974 UDL261974 UNH261974 UXD261974 VGZ261974 VQV261974 WAR261974 WKN261974 WUJ261974 HX327510 RT327510 ABP327510 ALL327510 AVH327510 BFD327510 BOZ327510 BYV327510 CIR327510 CSN327510 DCJ327510 DMF327510 DWB327510 EFX327510 EPT327510 EZP327510 FJL327510 FTH327510 GDD327510 GMZ327510 GWV327510 HGR327510 HQN327510 IAJ327510 IKF327510 IUB327510 JDX327510 JNT327510 JXP327510 KHL327510 KRH327510 LBD327510 LKZ327510 LUV327510 MER327510 MON327510 MYJ327510 NIF327510 NSB327510 OBX327510 OLT327510 OVP327510 PFL327510 PPH327510 PZD327510 QIZ327510 QSV327510 RCR327510 RMN327510 RWJ327510 SGF327510 SQB327510 SZX327510 TJT327510 TTP327510 UDL327510 UNH327510 UXD327510 VGZ327510 VQV327510 WAR327510 WKN327510 WUJ327510 HX393046 RT393046 ABP393046 ALL393046 AVH393046 BFD393046 BOZ393046 BYV393046 CIR393046 CSN393046 DCJ393046 DMF393046 DWB393046 EFX393046 EPT393046 EZP393046 FJL393046 FTH393046 GDD393046 GMZ393046 GWV393046 HGR393046 HQN393046 IAJ393046 IKF393046 IUB393046 JDX393046 JNT393046 JXP393046 KHL393046 KRH393046 LBD393046 LKZ393046 LUV393046 MER393046 MON393046 MYJ393046 NIF393046 NSB393046 OBX393046 OLT393046 OVP393046 PFL393046 PPH393046 PZD393046 QIZ393046 QSV393046 RCR393046 RMN393046 RWJ393046 SGF393046 SQB393046 SZX393046 TJT393046 TTP393046 UDL393046 UNH393046 UXD393046 VGZ393046 VQV393046 WAR393046 WKN393046 WUJ393046 HX458582 RT458582 ABP458582 ALL458582 AVH458582 BFD458582 BOZ458582 BYV458582 CIR458582 CSN458582 DCJ458582 DMF458582 DWB458582 EFX458582 EPT458582 EZP458582 FJL458582 FTH458582 GDD458582 GMZ458582 GWV458582 HGR458582 HQN458582 IAJ458582 IKF458582 IUB458582 JDX458582 JNT458582 JXP458582 KHL458582 KRH458582 LBD458582 LKZ458582 LUV458582 MER458582 MON458582 MYJ458582 NIF458582 NSB458582 OBX458582 OLT458582 OVP458582 PFL458582 PPH458582 PZD458582 QIZ458582 QSV458582 RCR458582 RMN458582 RWJ458582 SGF458582 SQB458582 SZX458582 TJT458582 TTP458582 UDL458582 UNH458582 UXD458582 VGZ458582 VQV458582 WAR458582 WKN458582 WUJ458582 HX524118 RT524118 ABP524118 ALL524118 AVH524118 BFD524118 BOZ524118 BYV524118 CIR524118 CSN524118 DCJ524118 DMF524118 DWB524118 EFX524118 EPT524118 EZP524118 FJL524118 FTH524118 GDD524118 GMZ524118 GWV524118 HGR524118 HQN524118 IAJ524118 IKF524118 IUB524118 JDX524118 JNT524118 JXP524118 KHL524118 KRH524118 LBD524118 LKZ524118 LUV524118 MER524118 MON524118 MYJ524118 NIF524118 NSB524118 OBX524118 OLT524118 OVP524118 PFL524118 PPH524118 PZD524118 QIZ524118 QSV524118 RCR524118 RMN524118 RWJ524118 SGF524118 SQB524118 SZX524118 TJT524118 TTP524118 UDL524118 UNH524118 UXD524118 VGZ524118 VQV524118 WAR524118 WKN524118 WUJ524118 HX589654 RT589654 ABP589654 ALL589654 AVH589654 BFD589654 BOZ589654 BYV589654 CIR589654 CSN589654 DCJ589654 DMF589654 DWB589654 EFX589654 EPT589654 EZP589654 FJL589654 FTH589654 GDD589654 GMZ589654 GWV589654 HGR589654 HQN589654 IAJ589654 IKF589654 IUB589654 JDX589654 JNT589654 JXP589654 KHL589654 KRH589654 LBD589654 LKZ589654 LUV589654 MER589654 MON589654 MYJ589654 NIF589654 NSB589654 OBX589654 OLT589654 OVP589654 PFL589654 PPH589654 PZD589654 QIZ589654 QSV589654 RCR589654 RMN589654 RWJ589654 SGF589654 SQB589654 SZX589654 TJT589654 TTP589654 UDL589654 UNH589654 UXD589654 VGZ589654 VQV589654 WAR589654 WKN589654 WUJ589654 HX655190 RT655190 ABP655190 ALL655190 AVH655190 BFD655190 BOZ655190 BYV655190 CIR655190 CSN655190 DCJ655190 DMF655190 DWB655190 EFX655190 EPT655190 EZP655190 FJL655190 FTH655190 GDD655190 GMZ655190 GWV655190 HGR655190 HQN655190 IAJ655190 IKF655190 IUB655190 JDX655190 JNT655190 JXP655190 KHL655190 KRH655190 LBD655190 LKZ655190 LUV655190 MER655190 MON655190 MYJ655190 NIF655190 NSB655190 OBX655190 OLT655190 OVP655190 PFL655190 PPH655190 PZD655190 QIZ655190 QSV655190 RCR655190 RMN655190 RWJ655190 SGF655190 SQB655190 SZX655190 TJT655190 TTP655190 UDL655190 UNH655190 UXD655190 VGZ655190 VQV655190 WAR655190 WKN655190 WUJ655190 HX720726 RT720726 ABP720726 ALL720726 AVH720726 BFD720726 BOZ720726 BYV720726 CIR720726 CSN720726 DCJ720726 DMF720726 DWB720726 EFX720726 EPT720726 EZP720726 FJL720726 FTH720726 GDD720726 GMZ720726 GWV720726 HGR720726 HQN720726 IAJ720726 IKF720726 IUB720726 JDX720726 JNT720726 JXP720726 KHL720726 KRH720726 LBD720726 LKZ720726 LUV720726 MER720726 MON720726 MYJ720726 NIF720726 NSB720726 OBX720726 OLT720726 OVP720726 PFL720726 PPH720726 PZD720726 QIZ720726 QSV720726 RCR720726 RMN720726 RWJ720726 SGF720726 SQB720726 SZX720726 TJT720726 TTP720726 UDL720726 UNH720726 UXD720726 VGZ720726 VQV720726 WAR720726 WKN720726 WUJ720726 HX786262 RT786262 ABP786262 ALL786262 AVH786262 BFD786262 BOZ786262 BYV786262 CIR786262 CSN786262 DCJ786262 DMF786262 DWB786262 EFX786262 EPT786262 EZP786262 FJL786262 FTH786262 GDD786262 GMZ786262 GWV786262 HGR786262 HQN786262 IAJ786262 IKF786262 IUB786262 JDX786262 JNT786262 JXP786262 KHL786262 KRH786262 LBD786262 LKZ786262 LUV786262 MER786262 MON786262 MYJ786262 NIF786262 NSB786262 OBX786262 OLT786262 OVP786262 PFL786262 PPH786262 PZD786262 QIZ786262 QSV786262 RCR786262 RMN786262 RWJ786262 SGF786262 SQB786262 SZX786262 TJT786262 TTP786262 UDL786262 UNH786262 UXD786262 VGZ786262 VQV786262 WAR786262 WKN786262 WUJ786262 HX851798 RT851798 ABP851798 ALL851798 AVH851798 BFD851798 BOZ851798 BYV851798 CIR851798 CSN851798 DCJ851798 DMF851798 DWB851798 EFX851798 EPT851798 EZP851798 FJL851798 FTH851798 GDD851798 GMZ851798 GWV851798 HGR851798 HQN851798 IAJ851798 IKF851798 IUB851798 JDX851798 JNT851798 JXP851798 KHL851798 KRH851798 LBD851798 LKZ851798 LUV851798 MER851798 MON851798 MYJ851798 NIF851798 NSB851798 OBX851798 OLT851798 OVP851798 PFL851798 PPH851798 PZD851798 QIZ851798 QSV851798 RCR851798 RMN851798 RWJ851798 SGF851798 SQB851798 SZX851798 TJT851798 TTP851798 UDL851798 UNH851798 UXD851798 VGZ851798 VQV851798 WAR851798 WKN851798 WUJ851798 HX917334 RT917334 ABP917334 ALL917334 AVH917334 BFD917334 BOZ917334 BYV917334 CIR917334 CSN917334 DCJ917334 DMF917334 DWB917334 EFX917334 EPT917334 EZP917334 FJL917334 FTH917334 GDD917334 GMZ917334 GWV917334 HGR917334 HQN917334 IAJ917334 IKF917334 IUB917334 JDX917334 JNT917334 JXP917334 KHL917334 KRH917334 LBD917334 LKZ917334 LUV917334 MER917334 MON917334 MYJ917334 NIF917334 NSB917334 OBX917334 OLT917334 OVP917334 PFL917334 PPH917334 PZD917334 QIZ917334 QSV917334 RCR917334 RMN917334 RWJ917334 SGF917334 SQB917334 SZX917334 TJT917334 TTP917334 UDL917334 UNH917334 UXD917334 VGZ917334 VQV917334 WAR917334 WKN917334 WUJ917334 HX982870 RT982870 ABP982870 ALL982870 AVH982870 BFD982870 BOZ982870 BYV982870 CIR982870 CSN982870 DCJ982870 DMF982870 DWB982870 EFX982870 EPT982870 EZP982870 FJL982870 FTH982870 GDD982870 GMZ982870 GWV982870 HGR982870 HQN982870 IAJ982870 IKF982870 IUB982870 JDX982870 JNT982870 JXP982870 KHL982870 KRH982870 LBD982870 LKZ982870 LUV982870 MER982870 MON982870 MYJ982870 NIF982870 NSB982870 OBX982870 OLT982870 OVP982870 PFL982870 PPH982870 PZD982870 QIZ982870 QSV982870 RCR982870 RMN982870 RWJ982870 SGF982870 SQB982870 SZX982870 TJT982870 TTP982870 UDL982870 UNH982870 UXD982870 VGZ982870 VQV982870 WAR982870 WKN982870 WUJ982870 ABD982873:ABG982875 AKZ982873:ALC982875 AUV982873:AUY982875 BER982873:BEU982875 BON982873:BOQ982875 BYJ982873:BYM982875 CIF982873:CII982875 CSB982873:CSE982875 DBX982873:DCA982875 DLT982873:DLW982875 DVP982873:DVS982875 EFL982873:EFO982875 EPH982873:EPK982875 EZD982873:EZG982875 FIZ982873:FJC982875 FSV982873:FSY982875 GCR982873:GCU982875 GMN982873:GMQ982875 GWJ982873:GWM982875 HGF982873:HGI982875 HQB982873:HQE982875 HZX982873:IAA982875 IJT982873:IJW982875 ITP982873:ITS982875 JDL982873:JDO982875 JNH982873:JNK982875 JXD982873:JXG982875 KGZ982873:KHC982875 KQV982873:KQY982875 LAR982873:LAU982875 LKN982873:LKQ982875 LUJ982873:LUM982875 MEF982873:MEI982875 MOB982873:MOE982875 MXX982873:MYA982875 NHT982873:NHW982875 NRP982873:NRS982875 OBL982873:OBO982875 OLH982873:OLK982875 OVD982873:OVG982875 PEZ982873:PFC982875 POV982873:POY982875 PYR982873:PYU982875 QIN982873:QIQ982875 QSJ982873:QSM982875 RCF982873:RCI982875 RMB982873:RME982875 RVX982873:RWA982875 SFT982873:SFW982875 SPP982873:SPS982875 SZL982873:SZO982875 TJH982873:TJK982875 TTD982873:TTG982875 UCZ982873:UDC982875 UMV982873:UMY982875 UWR982873:UWU982875 VGN982873:VGQ982875 VQJ982873:VQM982875 WAF982873:WAI982875 WKB982873:WKE982875 WTX982873:WUA982875 WTX917341:WUA917341 J130909 HL982877:HO982877 HX65369:HX65371 RT65369:RT65371 ABP65369:ABP65371 ALL65369:ALL65371 AVH65369:AVH65371 BFD65369:BFD65371 BOZ65369:BOZ65371 BYV65369:BYV65371 CIR65369:CIR65371 CSN65369:CSN65371 DCJ65369:DCJ65371 DMF65369:DMF65371 DWB65369:DWB65371 EFX65369:EFX65371 EPT65369:EPT65371 EZP65369:EZP65371 FJL65369:FJL65371 FTH65369:FTH65371 GDD65369:GDD65371 GMZ65369:GMZ65371 GWV65369:GWV65371 HGR65369:HGR65371 HQN65369:HQN65371 IAJ65369:IAJ65371 IKF65369:IKF65371 IUB65369:IUB65371 JDX65369:JDX65371 JNT65369:JNT65371 JXP65369:JXP65371 KHL65369:KHL65371 KRH65369:KRH65371 LBD65369:LBD65371 LKZ65369:LKZ65371 LUV65369:LUV65371 MER65369:MER65371 MON65369:MON65371 MYJ65369:MYJ65371 NIF65369:NIF65371 NSB65369:NSB65371 OBX65369:OBX65371 OLT65369:OLT65371 OVP65369:OVP65371 PFL65369:PFL65371 PPH65369:PPH65371 PZD65369:PZD65371 QIZ65369:QIZ65371 QSV65369:QSV65371 RCR65369:RCR65371 RMN65369:RMN65371 RWJ65369:RWJ65371 SGF65369:SGF65371 SQB65369:SQB65371 SZX65369:SZX65371 TJT65369:TJT65371 TTP65369:TTP65371 UDL65369:UDL65371 UNH65369:UNH65371 UXD65369:UXD65371 VGZ65369:VGZ65371 VQV65369:VQV65371 WAR65369:WAR65371 WKN65369:WKN65371 WUJ65369:WUJ65371 HX130905:HX130907 RT130905:RT130907 ABP130905:ABP130907 ALL130905:ALL130907 AVH130905:AVH130907 BFD130905:BFD130907 BOZ130905:BOZ130907 BYV130905:BYV130907 CIR130905:CIR130907 CSN130905:CSN130907 DCJ130905:DCJ130907 DMF130905:DMF130907 DWB130905:DWB130907 EFX130905:EFX130907 EPT130905:EPT130907 EZP130905:EZP130907 FJL130905:FJL130907 FTH130905:FTH130907 GDD130905:GDD130907 GMZ130905:GMZ130907 GWV130905:GWV130907 HGR130905:HGR130907 HQN130905:HQN130907 IAJ130905:IAJ130907 IKF130905:IKF130907 IUB130905:IUB130907 JDX130905:JDX130907 JNT130905:JNT130907 JXP130905:JXP130907 KHL130905:KHL130907 KRH130905:KRH130907 LBD130905:LBD130907 LKZ130905:LKZ130907 LUV130905:LUV130907 MER130905:MER130907 MON130905:MON130907 MYJ130905:MYJ130907 NIF130905:NIF130907 NSB130905:NSB130907 OBX130905:OBX130907 OLT130905:OLT130907 OVP130905:OVP130907 PFL130905:PFL130907 PPH130905:PPH130907 PZD130905:PZD130907 QIZ130905:QIZ130907 QSV130905:QSV130907 RCR130905:RCR130907 RMN130905:RMN130907 RWJ130905:RWJ130907 SGF130905:SGF130907 SQB130905:SQB130907 SZX130905:SZX130907 TJT130905:TJT130907 TTP130905:TTP130907 UDL130905:UDL130907 UNH130905:UNH130907 UXD130905:UXD130907 VGZ130905:VGZ130907 VQV130905:VQV130907 WAR130905:WAR130907 WKN130905:WKN130907 WUJ130905:WUJ130907 HX196441:HX196443 RT196441:RT196443 ABP196441:ABP196443 ALL196441:ALL196443 AVH196441:AVH196443 BFD196441:BFD196443 BOZ196441:BOZ196443 BYV196441:BYV196443 CIR196441:CIR196443 CSN196441:CSN196443 DCJ196441:DCJ196443 DMF196441:DMF196443 DWB196441:DWB196443 EFX196441:EFX196443 EPT196441:EPT196443 EZP196441:EZP196443 FJL196441:FJL196443 FTH196441:FTH196443 GDD196441:GDD196443 GMZ196441:GMZ196443 GWV196441:GWV196443 HGR196441:HGR196443 HQN196441:HQN196443 IAJ196441:IAJ196443 IKF196441:IKF196443 IUB196441:IUB196443 JDX196441:JDX196443 JNT196441:JNT196443 JXP196441:JXP196443 KHL196441:KHL196443 KRH196441:KRH196443 LBD196441:LBD196443 LKZ196441:LKZ196443 LUV196441:LUV196443 MER196441:MER196443 MON196441:MON196443 MYJ196441:MYJ196443 NIF196441:NIF196443 NSB196441:NSB196443 OBX196441:OBX196443 OLT196441:OLT196443 OVP196441:OVP196443 PFL196441:PFL196443 PPH196441:PPH196443 PZD196441:PZD196443 QIZ196441:QIZ196443 QSV196441:QSV196443 RCR196441:RCR196443 RMN196441:RMN196443 RWJ196441:RWJ196443 SGF196441:SGF196443 SQB196441:SQB196443 SZX196441:SZX196443 TJT196441:TJT196443 TTP196441:TTP196443 UDL196441:UDL196443 UNH196441:UNH196443 UXD196441:UXD196443 VGZ196441:VGZ196443 VQV196441:VQV196443 WAR196441:WAR196443 WKN196441:WKN196443 WUJ196441:WUJ196443 HX261977:HX261979 RT261977:RT261979 ABP261977:ABP261979 ALL261977:ALL261979 AVH261977:AVH261979 BFD261977:BFD261979 BOZ261977:BOZ261979 BYV261977:BYV261979 CIR261977:CIR261979 CSN261977:CSN261979 DCJ261977:DCJ261979 DMF261977:DMF261979 DWB261977:DWB261979 EFX261977:EFX261979 EPT261977:EPT261979 EZP261977:EZP261979 FJL261977:FJL261979 FTH261977:FTH261979 GDD261977:GDD261979 GMZ261977:GMZ261979 GWV261977:GWV261979 HGR261977:HGR261979 HQN261977:HQN261979 IAJ261977:IAJ261979 IKF261977:IKF261979 IUB261977:IUB261979 JDX261977:JDX261979 JNT261977:JNT261979 JXP261977:JXP261979 KHL261977:KHL261979 KRH261977:KRH261979 LBD261977:LBD261979 LKZ261977:LKZ261979 LUV261977:LUV261979 MER261977:MER261979 MON261977:MON261979 MYJ261977:MYJ261979 NIF261977:NIF261979 NSB261977:NSB261979 OBX261977:OBX261979 OLT261977:OLT261979 OVP261977:OVP261979 PFL261977:PFL261979 PPH261977:PPH261979 PZD261977:PZD261979 QIZ261977:QIZ261979 QSV261977:QSV261979 RCR261977:RCR261979 RMN261977:RMN261979 RWJ261977:RWJ261979 SGF261977:SGF261979 SQB261977:SQB261979 SZX261977:SZX261979 TJT261977:TJT261979 TTP261977:TTP261979 UDL261977:UDL261979 UNH261977:UNH261979 UXD261977:UXD261979 VGZ261977:VGZ261979 VQV261977:VQV261979 WAR261977:WAR261979 WKN261977:WKN261979 WUJ261977:WUJ261979 HX327513:HX327515 RT327513:RT327515 ABP327513:ABP327515 ALL327513:ALL327515 AVH327513:AVH327515 BFD327513:BFD327515 BOZ327513:BOZ327515 BYV327513:BYV327515 CIR327513:CIR327515 CSN327513:CSN327515 DCJ327513:DCJ327515 DMF327513:DMF327515 DWB327513:DWB327515 EFX327513:EFX327515 EPT327513:EPT327515 EZP327513:EZP327515 FJL327513:FJL327515 FTH327513:FTH327515 GDD327513:GDD327515 GMZ327513:GMZ327515 GWV327513:GWV327515 HGR327513:HGR327515 HQN327513:HQN327515 IAJ327513:IAJ327515 IKF327513:IKF327515 IUB327513:IUB327515 JDX327513:JDX327515 JNT327513:JNT327515 JXP327513:JXP327515 KHL327513:KHL327515 KRH327513:KRH327515 LBD327513:LBD327515 LKZ327513:LKZ327515 LUV327513:LUV327515 MER327513:MER327515 MON327513:MON327515 MYJ327513:MYJ327515 NIF327513:NIF327515 NSB327513:NSB327515 OBX327513:OBX327515 OLT327513:OLT327515 OVP327513:OVP327515 PFL327513:PFL327515 PPH327513:PPH327515 PZD327513:PZD327515 QIZ327513:QIZ327515 QSV327513:QSV327515 RCR327513:RCR327515 RMN327513:RMN327515 RWJ327513:RWJ327515 SGF327513:SGF327515 SQB327513:SQB327515 SZX327513:SZX327515 TJT327513:TJT327515 TTP327513:TTP327515 UDL327513:UDL327515 UNH327513:UNH327515 UXD327513:UXD327515 VGZ327513:VGZ327515 VQV327513:VQV327515 WAR327513:WAR327515 WKN327513:WKN327515 WUJ327513:WUJ327515 HX393049:HX393051 RT393049:RT393051 ABP393049:ABP393051 ALL393049:ALL393051 AVH393049:AVH393051 BFD393049:BFD393051 BOZ393049:BOZ393051 BYV393049:BYV393051 CIR393049:CIR393051 CSN393049:CSN393051 DCJ393049:DCJ393051 DMF393049:DMF393051 DWB393049:DWB393051 EFX393049:EFX393051 EPT393049:EPT393051 EZP393049:EZP393051 FJL393049:FJL393051 FTH393049:FTH393051 GDD393049:GDD393051 GMZ393049:GMZ393051 GWV393049:GWV393051 HGR393049:HGR393051 HQN393049:HQN393051 IAJ393049:IAJ393051 IKF393049:IKF393051 IUB393049:IUB393051 JDX393049:JDX393051 JNT393049:JNT393051 JXP393049:JXP393051 KHL393049:KHL393051 KRH393049:KRH393051 LBD393049:LBD393051 LKZ393049:LKZ393051 LUV393049:LUV393051 MER393049:MER393051 MON393049:MON393051 MYJ393049:MYJ393051 NIF393049:NIF393051 NSB393049:NSB393051 OBX393049:OBX393051 OLT393049:OLT393051 OVP393049:OVP393051 PFL393049:PFL393051 PPH393049:PPH393051 PZD393049:PZD393051 QIZ393049:QIZ393051 QSV393049:QSV393051 RCR393049:RCR393051 RMN393049:RMN393051 RWJ393049:RWJ393051 SGF393049:SGF393051 SQB393049:SQB393051 SZX393049:SZX393051 TJT393049:TJT393051 TTP393049:TTP393051 UDL393049:UDL393051 UNH393049:UNH393051 UXD393049:UXD393051 VGZ393049:VGZ393051 VQV393049:VQV393051 WAR393049:WAR393051 WKN393049:WKN393051 WUJ393049:WUJ393051 HX458585:HX458587 RT458585:RT458587 ABP458585:ABP458587 ALL458585:ALL458587 AVH458585:AVH458587 BFD458585:BFD458587 BOZ458585:BOZ458587 BYV458585:BYV458587 CIR458585:CIR458587 CSN458585:CSN458587 DCJ458585:DCJ458587 DMF458585:DMF458587 DWB458585:DWB458587 EFX458585:EFX458587 EPT458585:EPT458587 EZP458585:EZP458587 FJL458585:FJL458587 FTH458585:FTH458587 GDD458585:GDD458587 GMZ458585:GMZ458587 GWV458585:GWV458587 HGR458585:HGR458587 HQN458585:HQN458587 IAJ458585:IAJ458587 IKF458585:IKF458587 IUB458585:IUB458587 JDX458585:JDX458587 JNT458585:JNT458587 JXP458585:JXP458587 KHL458585:KHL458587 KRH458585:KRH458587 LBD458585:LBD458587 LKZ458585:LKZ458587 LUV458585:LUV458587 MER458585:MER458587 MON458585:MON458587 MYJ458585:MYJ458587 NIF458585:NIF458587 NSB458585:NSB458587 OBX458585:OBX458587 OLT458585:OLT458587 OVP458585:OVP458587 PFL458585:PFL458587 PPH458585:PPH458587 PZD458585:PZD458587 QIZ458585:QIZ458587 QSV458585:QSV458587 RCR458585:RCR458587 RMN458585:RMN458587 RWJ458585:RWJ458587 SGF458585:SGF458587 SQB458585:SQB458587 SZX458585:SZX458587 TJT458585:TJT458587 TTP458585:TTP458587 UDL458585:UDL458587 UNH458585:UNH458587 UXD458585:UXD458587 VGZ458585:VGZ458587 VQV458585:VQV458587 WAR458585:WAR458587 WKN458585:WKN458587 WUJ458585:WUJ458587 HX524121:HX524123 RT524121:RT524123 ABP524121:ABP524123 ALL524121:ALL524123 AVH524121:AVH524123 BFD524121:BFD524123 BOZ524121:BOZ524123 BYV524121:BYV524123 CIR524121:CIR524123 CSN524121:CSN524123 DCJ524121:DCJ524123 DMF524121:DMF524123 DWB524121:DWB524123 EFX524121:EFX524123 EPT524121:EPT524123 EZP524121:EZP524123 FJL524121:FJL524123 FTH524121:FTH524123 GDD524121:GDD524123 GMZ524121:GMZ524123 GWV524121:GWV524123 HGR524121:HGR524123 HQN524121:HQN524123 IAJ524121:IAJ524123 IKF524121:IKF524123 IUB524121:IUB524123 JDX524121:JDX524123 JNT524121:JNT524123 JXP524121:JXP524123 KHL524121:KHL524123 KRH524121:KRH524123 LBD524121:LBD524123 LKZ524121:LKZ524123 LUV524121:LUV524123 MER524121:MER524123 MON524121:MON524123 MYJ524121:MYJ524123 NIF524121:NIF524123 NSB524121:NSB524123 OBX524121:OBX524123 OLT524121:OLT524123 OVP524121:OVP524123 PFL524121:PFL524123 PPH524121:PPH524123 PZD524121:PZD524123 QIZ524121:QIZ524123 QSV524121:QSV524123 RCR524121:RCR524123 RMN524121:RMN524123 RWJ524121:RWJ524123 SGF524121:SGF524123 SQB524121:SQB524123 SZX524121:SZX524123 TJT524121:TJT524123 TTP524121:TTP524123 UDL524121:UDL524123 UNH524121:UNH524123 UXD524121:UXD524123 VGZ524121:VGZ524123 VQV524121:VQV524123 WAR524121:WAR524123 WKN524121:WKN524123 WUJ524121:WUJ524123 HX589657:HX589659 RT589657:RT589659 ABP589657:ABP589659 ALL589657:ALL589659 AVH589657:AVH589659 BFD589657:BFD589659 BOZ589657:BOZ589659 BYV589657:BYV589659 CIR589657:CIR589659 CSN589657:CSN589659 DCJ589657:DCJ589659 DMF589657:DMF589659 DWB589657:DWB589659 EFX589657:EFX589659 EPT589657:EPT589659 EZP589657:EZP589659 FJL589657:FJL589659 FTH589657:FTH589659 GDD589657:GDD589659 GMZ589657:GMZ589659 GWV589657:GWV589659 HGR589657:HGR589659 HQN589657:HQN589659 IAJ589657:IAJ589659 IKF589657:IKF589659 IUB589657:IUB589659 JDX589657:JDX589659 JNT589657:JNT589659 JXP589657:JXP589659 KHL589657:KHL589659 KRH589657:KRH589659 LBD589657:LBD589659 LKZ589657:LKZ589659 LUV589657:LUV589659 MER589657:MER589659 MON589657:MON589659 MYJ589657:MYJ589659 NIF589657:NIF589659 NSB589657:NSB589659 OBX589657:OBX589659 OLT589657:OLT589659 OVP589657:OVP589659 PFL589657:PFL589659 PPH589657:PPH589659 PZD589657:PZD589659 QIZ589657:QIZ589659 QSV589657:QSV589659 RCR589657:RCR589659 RMN589657:RMN589659 RWJ589657:RWJ589659 SGF589657:SGF589659 SQB589657:SQB589659 SZX589657:SZX589659 TJT589657:TJT589659 TTP589657:TTP589659 UDL589657:UDL589659 UNH589657:UNH589659 UXD589657:UXD589659 VGZ589657:VGZ589659 VQV589657:VQV589659 WAR589657:WAR589659 WKN589657:WKN589659 WUJ589657:WUJ589659 HX655193:HX655195 RT655193:RT655195 ABP655193:ABP655195 ALL655193:ALL655195 AVH655193:AVH655195 BFD655193:BFD655195 BOZ655193:BOZ655195 BYV655193:BYV655195 CIR655193:CIR655195 CSN655193:CSN655195 DCJ655193:DCJ655195 DMF655193:DMF655195 DWB655193:DWB655195 EFX655193:EFX655195 EPT655193:EPT655195 EZP655193:EZP655195 FJL655193:FJL655195 FTH655193:FTH655195 GDD655193:GDD655195 GMZ655193:GMZ655195 GWV655193:GWV655195 HGR655193:HGR655195 HQN655193:HQN655195 IAJ655193:IAJ655195 IKF655193:IKF655195 IUB655193:IUB655195 JDX655193:JDX655195 JNT655193:JNT655195 JXP655193:JXP655195 KHL655193:KHL655195 KRH655193:KRH655195 LBD655193:LBD655195 LKZ655193:LKZ655195 LUV655193:LUV655195 MER655193:MER655195 MON655193:MON655195 MYJ655193:MYJ655195 NIF655193:NIF655195 NSB655193:NSB655195 OBX655193:OBX655195 OLT655193:OLT655195 OVP655193:OVP655195 PFL655193:PFL655195 PPH655193:PPH655195 PZD655193:PZD655195 QIZ655193:QIZ655195 QSV655193:QSV655195 RCR655193:RCR655195 RMN655193:RMN655195 RWJ655193:RWJ655195 SGF655193:SGF655195 SQB655193:SQB655195 SZX655193:SZX655195 TJT655193:TJT655195 TTP655193:TTP655195 UDL655193:UDL655195 UNH655193:UNH655195 UXD655193:UXD655195 VGZ655193:VGZ655195 VQV655193:VQV655195 WAR655193:WAR655195 WKN655193:WKN655195 WUJ655193:WUJ655195 HX720729:HX720731 RT720729:RT720731 ABP720729:ABP720731 ALL720729:ALL720731 AVH720729:AVH720731 BFD720729:BFD720731 BOZ720729:BOZ720731 BYV720729:BYV720731 CIR720729:CIR720731 CSN720729:CSN720731 DCJ720729:DCJ720731 DMF720729:DMF720731 DWB720729:DWB720731 EFX720729:EFX720731 EPT720729:EPT720731 EZP720729:EZP720731 FJL720729:FJL720731 FTH720729:FTH720731 GDD720729:GDD720731 GMZ720729:GMZ720731 GWV720729:GWV720731 HGR720729:HGR720731 HQN720729:HQN720731 IAJ720729:IAJ720731 IKF720729:IKF720731 IUB720729:IUB720731 JDX720729:JDX720731 JNT720729:JNT720731 JXP720729:JXP720731 KHL720729:KHL720731 KRH720729:KRH720731 LBD720729:LBD720731 LKZ720729:LKZ720731 LUV720729:LUV720731 MER720729:MER720731 MON720729:MON720731 MYJ720729:MYJ720731 NIF720729:NIF720731 NSB720729:NSB720731 OBX720729:OBX720731 OLT720729:OLT720731 OVP720729:OVP720731 PFL720729:PFL720731 PPH720729:PPH720731 PZD720729:PZD720731 QIZ720729:QIZ720731 QSV720729:QSV720731 RCR720729:RCR720731 RMN720729:RMN720731 RWJ720729:RWJ720731 SGF720729:SGF720731 SQB720729:SQB720731 SZX720729:SZX720731 TJT720729:TJT720731 TTP720729:TTP720731 UDL720729:UDL720731 UNH720729:UNH720731 UXD720729:UXD720731 VGZ720729:VGZ720731 VQV720729:VQV720731 WAR720729:WAR720731 WKN720729:WKN720731 WUJ720729:WUJ720731 HX786265:HX786267 RT786265:RT786267 ABP786265:ABP786267 ALL786265:ALL786267 AVH786265:AVH786267 BFD786265:BFD786267 BOZ786265:BOZ786267 BYV786265:BYV786267 CIR786265:CIR786267 CSN786265:CSN786267 DCJ786265:DCJ786267 DMF786265:DMF786267 DWB786265:DWB786267 EFX786265:EFX786267 EPT786265:EPT786267 EZP786265:EZP786267 FJL786265:FJL786267 FTH786265:FTH786267 GDD786265:GDD786267 GMZ786265:GMZ786267 GWV786265:GWV786267 HGR786265:HGR786267 HQN786265:HQN786267 IAJ786265:IAJ786267 IKF786265:IKF786267 IUB786265:IUB786267 JDX786265:JDX786267 JNT786265:JNT786267 JXP786265:JXP786267 KHL786265:KHL786267 KRH786265:KRH786267 LBD786265:LBD786267 LKZ786265:LKZ786267 LUV786265:LUV786267 MER786265:MER786267 MON786265:MON786267 MYJ786265:MYJ786267 NIF786265:NIF786267 NSB786265:NSB786267 OBX786265:OBX786267 OLT786265:OLT786267 OVP786265:OVP786267 PFL786265:PFL786267 PPH786265:PPH786267 PZD786265:PZD786267 QIZ786265:QIZ786267 QSV786265:QSV786267 RCR786265:RCR786267 RMN786265:RMN786267 RWJ786265:RWJ786267 SGF786265:SGF786267 SQB786265:SQB786267 SZX786265:SZX786267 TJT786265:TJT786267 TTP786265:TTP786267 UDL786265:UDL786267 UNH786265:UNH786267 UXD786265:UXD786267 VGZ786265:VGZ786267 VQV786265:VQV786267 WAR786265:WAR786267 WKN786265:WKN786267 WUJ786265:WUJ786267 HX851801:HX851803 RT851801:RT851803 ABP851801:ABP851803 ALL851801:ALL851803 AVH851801:AVH851803 BFD851801:BFD851803 BOZ851801:BOZ851803 BYV851801:BYV851803 CIR851801:CIR851803 CSN851801:CSN851803 DCJ851801:DCJ851803 DMF851801:DMF851803 DWB851801:DWB851803 EFX851801:EFX851803 EPT851801:EPT851803 EZP851801:EZP851803 FJL851801:FJL851803 FTH851801:FTH851803 GDD851801:GDD851803 GMZ851801:GMZ851803 GWV851801:GWV851803 HGR851801:HGR851803 HQN851801:HQN851803 IAJ851801:IAJ851803 IKF851801:IKF851803 IUB851801:IUB851803 JDX851801:JDX851803 JNT851801:JNT851803 JXP851801:JXP851803 KHL851801:KHL851803 KRH851801:KRH851803 LBD851801:LBD851803 LKZ851801:LKZ851803 LUV851801:LUV851803 MER851801:MER851803 MON851801:MON851803 MYJ851801:MYJ851803 NIF851801:NIF851803 NSB851801:NSB851803 OBX851801:OBX851803 OLT851801:OLT851803 OVP851801:OVP851803 PFL851801:PFL851803 PPH851801:PPH851803 PZD851801:PZD851803 QIZ851801:QIZ851803 QSV851801:QSV851803 RCR851801:RCR851803 RMN851801:RMN851803 RWJ851801:RWJ851803 SGF851801:SGF851803 SQB851801:SQB851803 SZX851801:SZX851803 TJT851801:TJT851803 TTP851801:TTP851803 UDL851801:UDL851803 UNH851801:UNH851803 UXD851801:UXD851803 VGZ851801:VGZ851803 VQV851801:VQV851803 WAR851801:WAR851803 WKN851801:WKN851803 WUJ851801:WUJ851803 HX917337:HX917339 RT917337:RT917339 ABP917337:ABP917339 ALL917337:ALL917339 AVH917337:AVH917339 BFD917337:BFD917339 BOZ917337:BOZ917339 BYV917337:BYV917339 CIR917337:CIR917339 CSN917337:CSN917339 DCJ917337:DCJ917339 DMF917337:DMF917339 DWB917337:DWB917339 EFX917337:EFX917339 EPT917337:EPT917339 EZP917337:EZP917339 FJL917337:FJL917339 FTH917337:FTH917339 GDD917337:GDD917339 GMZ917337:GMZ917339 GWV917337:GWV917339 HGR917337:HGR917339 HQN917337:HQN917339 IAJ917337:IAJ917339 IKF917337:IKF917339 IUB917337:IUB917339 JDX917337:JDX917339 JNT917337:JNT917339 JXP917337:JXP917339 KHL917337:KHL917339 KRH917337:KRH917339 LBD917337:LBD917339 LKZ917337:LKZ917339 LUV917337:LUV917339 MER917337:MER917339 MON917337:MON917339 MYJ917337:MYJ917339 NIF917337:NIF917339 NSB917337:NSB917339 OBX917337:OBX917339 OLT917337:OLT917339 OVP917337:OVP917339 PFL917337:PFL917339 PPH917337:PPH917339 PZD917337:PZD917339 QIZ917337:QIZ917339 QSV917337:QSV917339 RCR917337:RCR917339 RMN917337:RMN917339 RWJ917337:RWJ917339 SGF917337:SGF917339 SQB917337:SQB917339 SZX917337:SZX917339 TJT917337:TJT917339 TTP917337:TTP917339 UDL917337:UDL917339 UNH917337:UNH917339 UXD917337:UXD917339 VGZ917337:VGZ917339 VQV917337:VQV917339 WAR917337:WAR917339 WKN917337:WKN917339 WUJ917337:WUJ917339 HX982873:HX982875 RT982873:RT982875 ABP982873:ABP982875 ALL982873:ALL982875 AVH982873:AVH982875 BFD982873:BFD982875 BOZ982873:BOZ982875 BYV982873:BYV982875 CIR982873:CIR982875 CSN982873:CSN982875 DCJ982873:DCJ982875 DMF982873:DMF982875 DWB982873:DWB982875 EFX982873:EFX982875 EPT982873:EPT982875 EZP982873:EZP982875 FJL982873:FJL982875 FTH982873:FTH982875 GDD982873:GDD982875 GMZ982873:GMZ982875 GWV982873:GWV982875 HGR982873:HGR982875 HQN982873:HQN982875 IAJ982873:IAJ982875 IKF982873:IKF982875 IUB982873:IUB982875 JDX982873:JDX982875 JNT982873:JNT982875 JXP982873:JXP982875 KHL982873:KHL982875 KRH982873:KRH982875 LBD982873:LBD982875 LKZ982873:LKZ982875 LUV982873:LUV982875 MER982873:MER982875 MON982873:MON982875 MYJ982873:MYJ982875 NIF982873:NIF982875 NSB982873:NSB982875 OBX982873:OBX982875 OLT982873:OLT982875 OVP982873:OVP982875 PFL982873:PFL982875 PPH982873:PPH982875 PZD982873:PZD982875 QIZ982873:QIZ982875 QSV982873:QSV982875 RCR982873:RCR982875 RMN982873:RMN982875 RWJ982873:RWJ982875 SGF982873:SGF982875 SQB982873:SQB982875 SZX982873:SZX982875 TJT982873:TJT982875 TTP982873:TTP982875 UDL982873:UDL982875 UNH982873:UNH982875 UXD982873:UXD982875 VGZ982873:VGZ982875 VQV982873:VQV982875 WAR982873:WAR982875 WKN982873:WKN982875 WUJ982873:WUJ982875 RH982877:RK982877 ABD982877:ABG982877 AKZ982877:ALC982877 AUV982877:AUY982877 BER982877:BEU982877 BON982877:BOQ982877 BYJ982877:BYM982877 CIF982877:CII982877 CSB982877:CSE982877 DBX982877:DCA982877 DLT982877:DLW982877 DVP982877:DVS982877 EFL982877:EFO982877 EPH982877:EPK982877 EZD982877:EZG982877 FIZ982877:FJC982877 FSV982877:FSY982877 GCR982877:GCU982877 GMN982877:GMQ982877 GWJ982877:GWM982877 HGF982877:HGI982877 HQB982877:HQE982877 HZX982877:IAA982877 IJT982877:IJW982877 ITP982877:ITS982877 JDL982877:JDO982877 JNH982877:JNK982877 JXD982877:JXG982877 KGZ982877:KHC982877 KQV982877:KQY982877 LAR982877:LAU982877 LKN982877:LKQ982877 LUJ982877:LUM982877 MEF982877:MEI982877 MOB982877:MOE982877 MXX982877:MYA982877 NHT982877:NHW982877 NRP982877:NRS982877 OBL982877:OBO982877 OLH982877:OLK982877 OVD982877:OVG982877 PEZ982877:PFC982877 POV982877:POY982877 PYR982877:PYU982877 QIN982877:QIQ982877 QSJ982877:QSM982877 RCF982877:RCI982877 RMB982877:RME982877 RVX982877:RWA982877 SFT982877:SFW982877 SPP982877:SPS982877 SZL982877:SZO982877 TJH982877:TJK982877 TTD982877:TTG982877 UCZ982877:UDC982877 UMV982877:UMY982877 UWR982877:UWU982877 VGN982877:VGQ982877 VQJ982877:VQM982877 WAF982877:WAI982877 WKB982877:WKE982877 J196445 HL65373:HO65373 RH65373:RK65373 HX65373 RT65373 ABP65373 ALL65373 AVH65373 BFD65373 BOZ65373 BYV65373 CIR65373 CSN65373 DCJ65373 DMF65373 DWB65373 EFX65373 EPT65373 EZP65373 FJL65373 FTH65373 GDD65373 GMZ65373 GWV65373 HGR65373 HQN65373 IAJ65373 IKF65373 IUB65373 JDX65373 JNT65373 JXP65373 KHL65373 KRH65373 LBD65373 LKZ65373 LUV65373 MER65373 MON65373 MYJ65373 NIF65373 NSB65373 OBX65373 OLT65373 OVP65373 PFL65373 PPH65373 PZD65373 QIZ65373 QSV65373 RCR65373 RMN65373 RWJ65373 SGF65373 SQB65373 SZX65373 TJT65373 TTP65373 UDL65373 UNH65373 UXD65373 VGZ65373 VQV65373 WAR65373 WKN65373 WUJ65373 HX130909 RT130909 ABP130909 ALL130909 AVH130909 BFD130909 BOZ130909 BYV130909 CIR130909 CSN130909 DCJ130909 DMF130909 DWB130909 EFX130909 EPT130909 EZP130909 FJL130909 FTH130909 GDD130909 GMZ130909 GWV130909 HGR130909 HQN130909 IAJ130909 IKF130909 IUB130909 JDX130909 JNT130909 JXP130909 KHL130909 KRH130909 LBD130909 LKZ130909 LUV130909 MER130909 MON130909 MYJ130909 NIF130909 NSB130909 OBX130909 OLT130909 OVP130909 PFL130909 PPH130909 PZD130909 QIZ130909 QSV130909 RCR130909 RMN130909 RWJ130909 SGF130909 SQB130909 SZX130909 TJT130909 TTP130909 UDL130909 UNH130909 UXD130909 VGZ130909 VQV130909 WAR130909 WKN130909 WUJ130909 HX196445 RT196445 ABP196445 ALL196445 AVH196445 BFD196445 BOZ196445 BYV196445 CIR196445 CSN196445 DCJ196445 DMF196445 DWB196445 EFX196445 EPT196445 EZP196445 FJL196445 FTH196445 GDD196445 GMZ196445 GWV196445 HGR196445 HQN196445 IAJ196445 IKF196445 IUB196445 JDX196445 JNT196445 JXP196445 KHL196445 KRH196445 LBD196445 LKZ196445 LUV196445 MER196445 MON196445 MYJ196445 NIF196445 NSB196445 OBX196445 OLT196445 OVP196445 PFL196445 PPH196445 PZD196445 QIZ196445 QSV196445 RCR196445 RMN196445 RWJ196445 SGF196445 SQB196445 SZX196445 TJT196445 TTP196445 UDL196445 UNH196445 UXD196445 VGZ196445 VQV196445 WAR196445 WKN196445 WUJ196445 HX261981 RT261981 ABP261981 ALL261981 AVH261981 BFD261981 BOZ261981 BYV261981 CIR261981 CSN261981 DCJ261981 DMF261981 DWB261981 EFX261981 EPT261981 EZP261981 FJL261981 FTH261981 GDD261981 GMZ261981 GWV261981 HGR261981 HQN261981 IAJ261981 IKF261981 IUB261981 JDX261981 JNT261981 JXP261981 KHL261981 KRH261981 LBD261981 LKZ261981 LUV261981 MER261981 MON261981 MYJ261981 NIF261981 NSB261981 OBX261981 OLT261981 OVP261981 PFL261981 PPH261981 PZD261981 QIZ261981 QSV261981 RCR261981 RMN261981 RWJ261981 SGF261981 SQB261981 SZX261981 TJT261981 TTP261981 UDL261981 UNH261981 UXD261981 VGZ261981 VQV261981 WAR261981 WKN261981 WUJ261981 HX327517 RT327517 ABP327517 ALL327517 AVH327517 BFD327517 BOZ327517 BYV327517 CIR327517 CSN327517 DCJ327517 DMF327517 DWB327517 EFX327517 EPT327517 EZP327517 FJL327517 FTH327517 GDD327517 GMZ327517 GWV327517 HGR327517 HQN327517 IAJ327517 IKF327517 IUB327517 JDX327517 JNT327517 JXP327517 KHL327517 KRH327517 LBD327517 LKZ327517 LUV327517 MER327517 MON327517 MYJ327517 NIF327517 NSB327517 OBX327517 OLT327517 OVP327517 PFL327517 PPH327517 PZD327517 QIZ327517 QSV327517 RCR327517 RMN327517 RWJ327517 SGF327517 SQB327517 SZX327517 TJT327517 TTP327517 UDL327517 UNH327517 UXD327517 VGZ327517 VQV327517 WAR327517 WKN327517 WUJ327517 HX393053 RT393053 ABP393053 ALL393053 AVH393053 BFD393053 BOZ393053 BYV393053 CIR393053 CSN393053 DCJ393053 DMF393053 DWB393053 EFX393053 EPT393053 EZP393053 FJL393053 FTH393053 GDD393053 GMZ393053 GWV393053 HGR393053 HQN393053 IAJ393053 IKF393053 IUB393053 JDX393053 JNT393053 JXP393053 KHL393053 KRH393053 LBD393053 LKZ393053 LUV393053 MER393053 MON393053 MYJ393053 NIF393053 NSB393053 OBX393053 OLT393053 OVP393053 PFL393053 PPH393053 PZD393053 QIZ393053 QSV393053 RCR393053 RMN393053 RWJ393053 SGF393053 SQB393053 SZX393053 TJT393053 TTP393053 UDL393053 UNH393053 UXD393053 VGZ393053 VQV393053 WAR393053 WKN393053 WUJ393053 HX458589 RT458589 ABP458589 ALL458589 AVH458589 BFD458589 BOZ458589 BYV458589 CIR458589 CSN458589 DCJ458589 DMF458589 DWB458589 EFX458589 EPT458589 EZP458589 FJL458589 FTH458589 GDD458589 GMZ458589 GWV458589 HGR458589 HQN458589 IAJ458589 IKF458589 IUB458589 JDX458589 JNT458589 JXP458589 KHL458589 KRH458589 LBD458589 LKZ458589 LUV458589 MER458589 MON458589 MYJ458589 NIF458589 NSB458589 OBX458589 OLT458589 OVP458589 PFL458589 PPH458589 PZD458589 QIZ458589 QSV458589 RCR458589 RMN458589 RWJ458589 SGF458589 SQB458589 SZX458589 TJT458589 TTP458589 UDL458589 UNH458589 UXD458589 VGZ458589 VQV458589 WAR458589 WKN458589 WUJ458589 HX524125 RT524125 ABP524125 ALL524125 AVH524125 BFD524125 BOZ524125 BYV524125 CIR524125 CSN524125 DCJ524125 DMF524125 DWB524125 EFX524125 EPT524125 EZP524125 FJL524125 FTH524125 GDD524125 GMZ524125 GWV524125 HGR524125 HQN524125 IAJ524125 IKF524125 IUB524125 JDX524125 JNT524125 JXP524125 KHL524125 KRH524125 LBD524125 LKZ524125 LUV524125 MER524125 MON524125 MYJ524125 NIF524125 NSB524125 OBX524125 OLT524125 OVP524125 PFL524125 PPH524125 PZD524125 QIZ524125 QSV524125 RCR524125 RMN524125 RWJ524125 SGF524125 SQB524125 SZX524125 TJT524125 TTP524125 UDL524125 UNH524125 UXD524125 VGZ524125 VQV524125 WAR524125 WKN524125 WUJ524125 HX589661 RT589661 ABP589661 ALL589661 AVH589661 BFD589661 BOZ589661 BYV589661 CIR589661 CSN589661 DCJ589661 DMF589661 DWB589661 EFX589661 EPT589661 EZP589661 FJL589661 FTH589661 GDD589661 GMZ589661 GWV589661 HGR589661 HQN589661 IAJ589661 IKF589661 IUB589661 JDX589661 JNT589661 JXP589661 KHL589661 KRH589661 LBD589661 LKZ589661 LUV589661 MER589661 MON589661 MYJ589661 NIF589661 NSB589661 OBX589661 OLT589661 OVP589661 PFL589661 PPH589661 PZD589661 QIZ589661 QSV589661 RCR589661 RMN589661 RWJ589661 SGF589661 SQB589661 SZX589661 TJT589661 TTP589661 UDL589661 UNH589661 UXD589661 VGZ589661 VQV589661 WAR589661 WKN589661 WUJ589661 HX655197 RT655197 ABP655197 ALL655197 AVH655197 BFD655197 BOZ655197 BYV655197 CIR655197 CSN655197 DCJ655197 DMF655197 DWB655197 EFX655197 EPT655197 EZP655197 FJL655197 FTH655197 GDD655197 GMZ655197 GWV655197 HGR655197 HQN655197 IAJ655197 IKF655197 IUB655197 JDX655197 JNT655197 JXP655197 KHL655197 KRH655197 LBD655197 LKZ655197 LUV655197 MER655197 MON655197 MYJ655197 NIF655197 NSB655197 OBX655197 OLT655197 OVP655197 PFL655197 PPH655197 PZD655197 QIZ655197 QSV655197 RCR655197 RMN655197 RWJ655197 SGF655197 SQB655197 SZX655197 TJT655197 TTP655197 UDL655197 UNH655197 UXD655197 VGZ655197 VQV655197 WAR655197 WKN655197 WUJ655197 HX720733 RT720733 ABP720733 ALL720733 AVH720733 BFD720733 BOZ720733 BYV720733 CIR720733 CSN720733 DCJ720733 DMF720733 DWB720733 EFX720733 EPT720733 EZP720733 FJL720733 FTH720733 GDD720733 GMZ720733 GWV720733 HGR720733 HQN720733 IAJ720733 IKF720733 IUB720733 JDX720733 JNT720733 JXP720733 KHL720733 KRH720733 LBD720733 LKZ720733 LUV720733 MER720733 MON720733 MYJ720733 NIF720733 NSB720733 OBX720733 OLT720733 OVP720733 PFL720733 PPH720733 PZD720733 QIZ720733 QSV720733 RCR720733 RMN720733 RWJ720733 SGF720733 SQB720733 SZX720733 TJT720733 TTP720733 UDL720733 UNH720733 UXD720733 VGZ720733 VQV720733 WAR720733 WKN720733 WUJ720733 HX786269 RT786269 ABP786269 ALL786269 AVH786269 BFD786269 BOZ786269 BYV786269 CIR786269 CSN786269 DCJ786269 DMF786269 DWB786269 EFX786269 EPT786269 EZP786269 FJL786269 FTH786269 GDD786269 GMZ786269 GWV786269 HGR786269 HQN786269 IAJ786269 IKF786269 IUB786269 JDX786269 JNT786269 JXP786269 KHL786269 KRH786269 LBD786269 LKZ786269 LUV786269 MER786269 MON786269 MYJ786269 NIF786269 NSB786269 OBX786269 OLT786269 OVP786269 PFL786269 PPH786269 PZD786269 QIZ786269 QSV786269 RCR786269 RMN786269 RWJ786269 SGF786269 SQB786269 SZX786269 TJT786269 TTP786269 UDL786269 UNH786269 UXD786269 VGZ786269 VQV786269 WAR786269 WKN786269 WUJ786269 HX851805 RT851805 ABP851805 ALL851805 AVH851805 BFD851805 BOZ851805 BYV851805 CIR851805 CSN851805 DCJ851805 DMF851805 DWB851805 EFX851805 EPT851805 EZP851805 FJL851805 FTH851805 GDD851805 GMZ851805 GWV851805 HGR851805 HQN851805 IAJ851805 IKF851805 IUB851805 JDX851805 JNT851805 JXP851805 KHL851805 KRH851805 LBD851805 LKZ851805 LUV851805 MER851805 MON851805 MYJ851805 NIF851805 NSB851805 OBX851805 OLT851805 OVP851805 PFL851805 PPH851805 PZD851805 QIZ851805 QSV851805 RCR851805 RMN851805 RWJ851805 SGF851805 SQB851805 SZX851805 TJT851805 TTP851805 UDL851805 UNH851805 UXD851805 VGZ851805 VQV851805 WAR851805 WKN851805 WUJ851805 HX917341 RT917341 ABP917341 ALL917341 AVH917341 BFD917341 BOZ917341 BYV917341 CIR917341 CSN917341 DCJ917341 DMF917341 DWB917341 EFX917341 EPT917341 EZP917341 FJL917341 FTH917341 GDD917341 GMZ917341 GWV917341 HGR917341 HQN917341 IAJ917341 IKF917341 IUB917341 JDX917341 JNT917341 JXP917341 KHL917341 KRH917341 LBD917341 LKZ917341 LUV917341 MER917341 MON917341 MYJ917341 NIF917341 NSB917341 OBX917341 OLT917341 OVP917341 PFL917341 PPH917341 PZD917341 QIZ917341 QSV917341 RCR917341 RMN917341 RWJ917341 SGF917341 SQB917341 SZX917341 TJT917341 TTP917341 UDL917341 UNH917341 UXD917341 VGZ917341 VQV917341 WAR917341 WKN917341 WUJ917341 HX982877 RT982877 ABP982877 ALL982877 AVH982877 BFD982877 BOZ982877 BYV982877 CIR982877 CSN982877 DCJ982877 DMF982877 DWB982877 EFX982877 EPT982877 EZP982877 FJL982877 FTH982877 GDD982877 GMZ982877 GWV982877 HGR982877 HQN982877 IAJ982877 IKF982877 IUB982877 JDX982877 JNT982877 JXP982877 KHL982877 KRH982877 LBD982877 LKZ982877 LUV982877 MER982877 MON982877 MYJ982877 NIF982877 NSB982877 OBX982877 OLT982877 OVP982877 PFL982877 PPH982877 PZD982877 QIZ982877 QSV982877 RCR982877 RMN982877 RWJ982877 SGF982877 SQB982877 SZX982877 TJT982877 TTP982877 UDL982877 UNH982877 UXD982877 VGZ982877 VQV982877 WAR982877 WKN982877 WUJ982877 ABD65373:ABG65373 AKZ65373:ALC65373 AUV65373:AUY65373 BER65373:BEU65373 BON65373:BOQ65373 BYJ65373:BYM65373 CIF65373:CII65373 CSB65373:CSE65373 DBX65373:DCA65373 DLT65373:DLW65373 DVP65373:DVS65373 EFL65373:EFO65373 EPH65373:EPK65373 EZD65373:EZG65373 FIZ65373:FJC65373 FSV65373:FSY65373 GCR65373:GCU65373 GMN65373:GMQ65373 GWJ65373:GWM65373 HGF65373:HGI65373 HQB65373:HQE65373 HZX65373:IAA65373 IJT65373:IJW65373 ITP65373:ITS65373 JDL65373:JDO65373 JNH65373:JNK65373 JXD65373:JXG65373 KGZ65373:KHC65373 KQV65373:KQY65373 LAR65373:LAU65373 LKN65373:LKQ65373 LUJ65373:LUM65373 MEF65373:MEI65373 MOB65373:MOE65373 MXX65373:MYA65373 NHT65373:NHW65373 NRP65373:NRS65373 OBL65373:OBO65373 OLH65373:OLK65373 OVD65373:OVG65373 PEZ65373:PFC65373 POV65373:POY65373 PYR65373:PYU65373 QIN65373:QIQ65373 QSJ65373:QSM65373 RCF65373:RCI65373 RMB65373:RME65373 RVX65373:RWA65373 SFT65373:SFW65373 SPP65373:SPS65373 SZL65373:SZO65373 TJH65373:TJK65373 TTD65373:TTG65373 UCZ65373:UDC65373 UMV65373:UMY65373 UWR65373:UWU65373 VGN65373:VGQ65373 VQJ65373:VQM65373 WAF65373:WAI65373 WKB65373:WKE65373 WTX65373:WUA65373 J261981 HL130909:HO130909 RH130909:RK130909 HX65376:HX65377 RT65376:RT65377 ABP65376:ABP65377 ALL65376:ALL65377 AVH65376:AVH65377 BFD65376:BFD65377 BOZ65376:BOZ65377 BYV65376:BYV65377 CIR65376:CIR65377 CSN65376:CSN65377 DCJ65376:DCJ65377 DMF65376:DMF65377 DWB65376:DWB65377 EFX65376:EFX65377 EPT65376:EPT65377 EZP65376:EZP65377 FJL65376:FJL65377 FTH65376:FTH65377 GDD65376:GDD65377 GMZ65376:GMZ65377 GWV65376:GWV65377 HGR65376:HGR65377 HQN65376:HQN65377 IAJ65376:IAJ65377 IKF65376:IKF65377 IUB65376:IUB65377 JDX65376:JDX65377 JNT65376:JNT65377 JXP65376:JXP65377 KHL65376:KHL65377 KRH65376:KRH65377 LBD65376:LBD65377 LKZ65376:LKZ65377 LUV65376:LUV65377 MER65376:MER65377 MON65376:MON65377 MYJ65376:MYJ65377 NIF65376:NIF65377 NSB65376:NSB65377 OBX65376:OBX65377 OLT65376:OLT65377 OVP65376:OVP65377 PFL65376:PFL65377 PPH65376:PPH65377 PZD65376:PZD65377 QIZ65376:QIZ65377 QSV65376:QSV65377 RCR65376:RCR65377 RMN65376:RMN65377 RWJ65376:RWJ65377 SGF65376:SGF65377 SQB65376:SQB65377 SZX65376:SZX65377 TJT65376:TJT65377 TTP65376:TTP65377 UDL65376:UDL65377 UNH65376:UNH65377 UXD65376:UXD65377 VGZ65376:VGZ65377 VQV65376:VQV65377 WAR65376:WAR65377 WKN65376:WKN65377 WUJ65376:WUJ65377 HX130912:HX130913 RT130912:RT130913 ABP130912:ABP130913 ALL130912:ALL130913 AVH130912:AVH130913 BFD130912:BFD130913 BOZ130912:BOZ130913 BYV130912:BYV130913 CIR130912:CIR130913 CSN130912:CSN130913 DCJ130912:DCJ130913 DMF130912:DMF130913 DWB130912:DWB130913 EFX130912:EFX130913 EPT130912:EPT130913 EZP130912:EZP130913 FJL130912:FJL130913 FTH130912:FTH130913 GDD130912:GDD130913 GMZ130912:GMZ130913 GWV130912:GWV130913 HGR130912:HGR130913 HQN130912:HQN130913 IAJ130912:IAJ130913 IKF130912:IKF130913 IUB130912:IUB130913 JDX130912:JDX130913 JNT130912:JNT130913 JXP130912:JXP130913 KHL130912:KHL130913 KRH130912:KRH130913 LBD130912:LBD130913 LKZ130912:LKZ130913 LUV130912:LUV130913 MER130912:MER130913 MON130912:MON130913 MYJ130912:MYJ130913 NIF130912:NIF130913 NSB130912:NSB130913 OBX130912:OBX130913 OLT130912:OLT130913 OVP130912:OVP130913 PFL130912:PFL130913 PPH130912:PPH130913 PZD130912:PZD130913 QIZ130912:QIZ130913 QSV130912:QSV130913 RCR130912:RCR130913 RMN130912:RMN130913 RWJ130912:RWJ130913 SGF130912:SGF130913 SQB130912:SQB130913 SZX130912:SZX130913 TJT130912:TJT130913 TTP130912:TTP130913 UDL130912:UDL130913 UNH130912:UNH130913 UXD130912:UXD130913 VGZ130912:VGZ130913 VQV130912:VQV130913 WAR130912:WAR130913 WKN130912:WKN130913 WUJ130912:WUJ130913 HX196448:HX196449 RT196448:RT196449 ABP196448:ABP196449 ALL196448:ALL196449 AVH196448:AVH196449 BFD196448:BFD196449 BOZ196448:BOZ196449 BYV196448:BYV196449 CIR196448:CIR196449 CSN196448:CSN196449 DCJ196448:DCJ196449 DMF196448:DMF196449 DWB196448:DWB196449 EFX196448:EFX196449 EPT196448:EPT196449 EZP196448:EZP196449 FJL196448:FJL196449 FTH196448:FTH196449 GDD196448:GDD196449 GMZ196448:GMZ196449 GWV196448:GWV196449 HGR196448:HGR196449 HQN196448:HQN196449 IAJ196448:IAJ196449 IKF196448:IKF196449 IUB196448:IUB196449 JDX196448:JDX196449 JNT196448:JNT196449 JXP196448:JXP196449 KHL196448:KHL196449 KRH196448:KRH196449 LBD196448:LBD196449 LKZ196448:LKZ196449 LUV196448:LUV196449 MER196448:MER196449 MON196448:MON196449 MYJ196448:MYJ196449 NIF196448:NIF196449 NSB196448:NSB196449 OBX196448:OBX196449 OLT196448:OLT196449 OVP196448:OVP196449 PFL196448:PFL196449 PPH196448:PPH196449 PZD196448:PZD196449 QIZ196448:QIZ196449 QSV196448:QSV196449 RCR196448:RCR196449 RMN196448:RMN196449 RWJ196448:RWJ196449 SGF196448:SGF196449 SQB196448:SQB196449 SZX196448:SZX196449 TJT196448:TJT196449 TTP196448:TTP196449 UDL196448:UDL196449 UNH196448:UNH196449 UXD196448:UXD196449 VGZ196448:VGZ196449 VQV196448:VQV196449 WAR196448:WAR196449 WKN196448:WKN196449 WUJ196448:WUJ196449 HX261984:HX261985 RT261984:RT261985 ABP261984:ABP261985 ALL261984:ALL261985 AVH261984:AVH261985 BFD261984:BFD261985 BOZ261984:BOZ261985 BYV261984:BYV261985 CIR261984:CIR261985 CSN261984:CSN261985 DCJ261984:DCJ261985 DMF261984:DMF261985 DWB261984:DWB261985 EFX261984:EFX261985 EPT261984:EPT261985 EZP261984:EZP261985 FJL261984:FJL261985 FTH261984:FTH261985 GDD261984:GDD261985 GMZ261984:GMZ261985 GWV261984:GWV261985 HGR261984:HGR261985 HQN261984:HQN261985 IAJ261984:IAJ261985 IKF261984:IKF261985 IUB261984:IUB261985 JDX261984:JDX261985 JNT261984:JNT261985 JXP261984:JXP261985 KHL261984:KHL261985 KRH261984:KRH261985 LBD261984:LBD261985 LKZ261984:LKZ261985 LUV261984:LUV261985 MER261984:MER261985 MON261984:MON261985 MYJ261984:MYJ261985 NIF261984:NIF261985 NSB261984:NSB261985 OBX261984:OBX261985 OLT261984:OLT261985 OVP261984:OVP261985 PFL261984:PFL261985 PPH261984:PPH261985 PZD261984:PZD261985 QIZ261984:QIZ261985 QSV261984:QSV261985 RCR261984:RCR261985 RMN261984:RMN261985 RWJ261984:RWJ261985 SGF261984:SGF261985 SQB261984:SQB261985 SZX261984:SZX261985 TJT261984:TJT261985 TTP261984:TTP261985 UDL261984:UDL261985 UNH261984:UNH261985 UXD261984:UXD261985 VGZ261984:VGZ261985 VQV261984:VQV261985 WAR261984:WAR261985 WKN261984:WKN261985 WUJ261984:WUJ261985 HX327520:HX327521 RT327520:RT327521 ABP327520:ABP327521 ALL327520:ALL327521 AVH327520:AVH327521 BFD327520:BFD327521 BOZ327520:BOZ327521 BYV327520:BYV327521 CIR327520:CIR327521 CSN327520:CSN327521 DCJ327520:DCJ327521 DMF327520:DMF327521 DWB327520:DWB327521 EFX327520:EFX327521 EPT327520:EPT327521 EZP327520:EZP327521 FJL327520:FJL327521 FTH327520:FTH327521 GDD327520:GDD327521 GMZ327520:GMZ327521 GWV327520:GWV327521 HGR327520:HGR327521 HQN327520:HQN327521 IAJ327520:IAJ327521 IKF327520:IKF327521 IUB327520:IUB327521 JDX327520:JDX327521 JNT327520:JNT327521 JXP327520:JXP327521 KHL327520:KHL327521 KRH327520:KRH327521 LBD327520:LBD327521 LKZ327520:LKZ327521 LUV327520:LUV327521 MER327520:MER327521 MON327520:MON327521 MYJ327520:MYJ327521 NIF327520:NIF327521 NSB327520:NSB327521 OBX327520:OBX327521 OLT327520:OLT327521 OVP327520:OVP327521 PFL327520:PFL327521 PPH327520:PPH327521 PZD327520:PZD327521 QIZ327520:QIZ327521 QSV327520:QSV327521 RCR327520:RCR327521 RMN327520:RMN327521 RWJ327520:RWJ327521 SGF327520:SGF327521 SQB327520:SQB327521 SZX327520:SZX327521 TJT327520:TJT327521 TTP327520:TTP327521 UDL327520:UDL327521 UNH327520:UNH327521 UXD327520:UXD327521 VGZ327520:VGZ327521 VQV327520:VQV327521 WAR327520:WAR327521 WKN327520:WKN327521 WUJ327520:WUJ327521 HX393056:HX393057 RT393056:RT393057 ABP393056:ABP393057 ALL393056:ALL393057 AVH393056:AVH393057 BFD393056:BFD393057 BOZ393056:BOZ393057 BYV393056:BYV393057 CIR393056:CIR393057 CSN393056:CSN393057 DCJ393056:DCJ393057 DMF393056:DMF393057 DWB393056:DWB393057 EFX393056:EFX393057 EPT393056:EPT393057 EZP393056:EZP393057 FJL393056:FJL393057 FTH393056:FTH393057 GDD393056:GDD393057 GMZ393056:GMZ393057 GWV393056:GWV393057 HGR393056:HGR393057 HQN393056:HQN393057 IAJ393056:IAJ393057 IKF393056:IKF393057 IUB393056:IUB393057 JDX393056:JDX393057 JNT393056:JNT393057 JXP393056:JXP393057 KHL393056:KHL393057 KRH393056:KRH393057 LBD393056:LBD393057 LKZ393056:LKZ393057 LUV393056:LUV393057 MER393056:MER393057 MON393056:MON393057 MYJ393056:MYJ393057 NIF393056:NIF393057 NSB393056:NSB393057 OBX393056:OBX393057 OLT393056:OLT393057 OVP393056:OVP393057 PFL393056:PFL393057 PPH393056:PPH393057 PZD393056:PZD393057 QIZ393056:QIZ393057 QSV393056:QSV393057 RCR393056:RCR393057 RMN393056:RMN393057 RWJ393056:RWJ393057 SGF393056:SGF393057 SQB393056:SQB393057 SZX393056:SZX393057 TJT393056:TJT393057 TTP393056:TTP393057 UDL393056:UDL393057 UNH393056:UNH393057 UXD393056:UXD393057 VGZ393056:VGZ393057 VQV393056:VQV393057 WAR393056:WAR393057 WKN393056:WKN393057 WUJ393056:WUJ393057 HX458592:HX458593 RT458592:RT458593 ABP458592:ABP458593 ALL458592:ALL458593 AVH458592:AVH458593 BFD458592:BFD458593 BOZ458592:BOZ458593 BYV458592:BYV458593 CIR458592:CIR458593 CSN458592:CSN458593 DCJ458592:DCJ458593 DMF458592:DMF458593 DWB458592:DWB458593 EFX458592:EFX458593 EPT458592:EPT458593 EZP458592:EZP458593 FJL458592:FJL458593 FTH458592:FTH458593 GDD458592:GDD458593 GMZ458592:GMZ458593 GWV458592:GWV458593 HGR458592:HGR458593 HQN458592:HQN458593 IAJ458592:IAJ458593 IKF458592:IKF458593 IUB458592:IUB458593 JDX458592:JDX458593 JNT458592:JNT458593 JXP458592:JXP458593 KHL458592:KHL458593 KRH458592:KRH458593 LBD458592:LBD458593 LKZ458592:LKZ458593 LUV458592:LUV458593 MER458592:MER458593 MON458592:MON458593 MYJ458592:MYJ458593 NIF458592:NIF458593 NSB458592:NSB458593 OBX458592:OBX458593 OLT458592:OLT458593 OVP458592:OVP458593 PFL458592:PFL458593 PPH458592:PPH458593 PZD458592:PZD458593 QIZ458592:QIZ458593 QSV458592:QSV458593 RCR458592:RCR458593 RMN458592:RMN458593 RWJ458592:RWJ458593 SGF458592:SGF458593 SQB458592:SQB458593 SZX458592:SZX458593 TJT458592:TJT458593 TTP458592:TTP458593 UDL458592:UDL458593 UNH458592:UNH458593 UXD458592:UXD458593 VGZ458592:VGZ458593 VQV458592:VQV458593 WAR458592:WAR458593 WKN458592:WKN458593 WUJ458592:WUJ458593 HX524128:HX524129 RT524128:RT524129 ABP524128:ABP524129 ALL524128:ALL524129 AVH524128:AVH524129 BFD524128:BFD524129 BOZ524128:BOZ524129 BYV524128:BYV524129 CIR524128:CIR524129 CSN524128:CSN524129 DCJ524128:DCJ524129 DMF524128:DMF524129 DWB524128:DWB524129 EFX524128:EFX524129 EPT524128:EPT524129 EZP524128:EZP524129 FJL524128:FJL524129 FTH524128:FTH524129 GDD524128:GDD524129 GMZ524128:GMZ524129 GWV524128:GWV524129 HGR524128:HGR524129 HQN524128:HQN524129 IAJ524128:IAJ524129 IKF524128:IKF524129 IUB524128:IUB524129 JDX524128:JDX524129 JNT524128:JNT524129 JXP524128:JXP524129 KHL524128:KHL524129 KRH524128:KRH524129 LBD524128:LBD524129 LKZ524128:LKZ524129 LUV524128:LUV524129 MER524128:MER524129 MON524128:MON524129 MYJ524128:MYJ524129 NIF524128:NIF524129 NSB524128:NSB524129 OBX524128:OBX524129 OLT524128:OLT524129 OVP524128:OVP524129 PFL524128:PFL524129 PPH524128:PPH524129 PZD524128:PZD524129 QIZ524128:QIZ524129 QSV524128:QSV524129 RCR524128:RCR524129 RMN524128:RMN524129 RWJ524128:RWJ524129 SGF524128:SGF524129 SQB524128:SQB524129 SZX524128:SZX524129 TJT524128:TJT524129 TTP524128:TTP524129 UDL524128:UDL524129 UNH524128:UNH524129 UXD524128:UXD524129 VGZ524128:VGZ524129 VQV524128:VQV524129 WAR524128:WAR524129 WKN524128:WKN524129 WUJ524128:WUJ524129 HX589664:HX589665 RT589664:RT589665 ABP589664:ABP589665 ALL589664:ALL589665 AVH589664:AVH589665 BFD589664:BFD589665 BOZ589664:BOZ589665 BYV589664:BYV589665 CIR589664:CIR589665 CSN589664:CSN589665 DCJ589664:DCJ589665 DMF589664:DMF589665 DWB589664:DWB589665 EFX589664:EFX589665 EPT589664:EPT589665 EZP589664:EZP589665 FJL589664:FJL589665 FTH589664:FTH589665 GDD589664:GDD589665 GMZ589664:GMZ589665 GWV589664:GWV589665 HGR589664:HGR589665 HQN589664:HQN589665 IAJ589664:IAJ589665 IKF589664:IKF589665 IUB589664:IUB589665 JDX589664:JDX589665 JNT589664:JNT589665 JXP589664:JXP589665 KHL589664:KHL589665 KRH589664:KRH589665 LBD589664:LBD589665 LKZ589664:LKZ589665 LUV589664:LUV589665 MER589664:MER589665 MON589664:MON589665 MYJ589664:MYJ589665 NIF589664:NIF589665 NSB589664:NSB589665 OBX589664:OBX589665 OLT589664:OLT589665 OVP589664:OVP589665 PFL589664:PFL589665 PPH589664:PPH589665 PZD589664:PZD589665 QIZ589664:QIZ589665 QSV589664:QSV589665 RCR589664:RCR589665 RMN589664:RMN589665 RWJ589664:RWJ589665 SGF589664:SGF589665 SQB589664:SQB589665 SZX589664:SZX589665 TJT589664:TJT589665 TTP589664:TTP589665 UDL589664:UDL589665 UNH589664:UNH589665 UXD589664:UXD589665 VGZ589664:VGZ589665 VQV589664:VQV589665 WAR589664:WAR589665 WKN589664:WKN589665 WUJ589664:WUJ589665 HX655200:HX655201 RT655200:RT655201 ABP655200:ABP655201 ALL655200:ALL655201 AVH655200:AVH655201 BFD655200:BFD655201 BOZ655200:BOZ655201 BYV655200:BYV655201 CIR655200:CIR655201 CSN655200:CSN655201 DCJ655200:DCJ655201 DMF655200:DMF655201 DWB655200:DWB655201 EFX655200:EFX655201 EPT655200:EPT655201 EZP655200:EZP655201 FJL655200:FJL655201 FTH655200:FTH655201 GDD655200:GDD655201 GMZ655200:GMZ655201 GWV655200:GWV655201 HGR655200:HGR655201 HQN655200:HQN655201 IAJ655200:IAJ655201 IKF655200:IKF655201 IUB655200:IUB655201 JDX655200:JDX655201 JNT655200:JNT655201 JXP655200:JXP655201 KHL655200:KHL655201 KRH655200:KRH655201 LBD655200:LBD655201 LKZ655200:LKZ655201 LUV655200:LUV655201 MER655200:MER655201 MON655200:MON655201 MYJ655200:MYJ655201 NIF655200:NIF655201 NSB655200:NSB655201 OBX655200:OBX655201 OLT655200:OLT655201 OVP655200:OVP655201 PFL655200:PFL655201 PPH655200:PPH655201 PZD655200:PZD655201 QIZ655200:QIZ655201 QSV655200:QSV655201 RCR655200:RCR655201 RMN655200:RMN655201 RWJ655200:RWJ655201 SGF655200:SGF655201 SQB655200:SQB655201 SZX655200:SZX655201 TJT655200:TJT655201 TTP655200:TTP655201 UDL655200:UDL655201 UNH655200:UNH655201 UXD655200:UXD655201 VGZ655200:VGZ655201 VQV655200:VQV655201 WAR655200:WAR655201 WKN655200:WKN655201 WUJ655200:WUJ655201 HX720736:HX720737 RT720736:RT720737 ABP720736:ABP720737 ALL720736:ALL720737 AVH720736:AVH720737 BFD720736:BFD720737 BOZ720736:BOZ720737 BYV720736:BYV720737 CIR720736:CIR720737 CSN720736:CSN720737 DCJ720736:DCJ720737 DMF720736:DMF720737 DWB720736:DWB720737 EFX720736:EFX720737 EPT720736:EPT720737 EZP720736:EZP720737 FJL720736:FJL720737 FTH720736:FTH720737 GDD720736:GDD720737 GMZ720736:GMZ720737 GWV720736:GWV720737 HGR720736:HGR720737 HQN720736:HQN720737 IAJ720736:IAJ720737 IKF720736:IKF720737 IUB720736:IUB720737 JDX720736:JDX720737 JNT720736:JNT720737 JXP720736:JXP720737 KHL720736:KHL720737 KRH720736:KRH720737 LBD720736:LBD720737 LKZ720736:LKZ720737 LUV720736:LUV720737 MER720736:MER720737 MON720736:MON720737 MYJ720736:MYJ720737 NIF720736:NIF720737 NSB720736:NSB720737 OBX720736:OBX720737 OLT720736:OLT720737 OVP720736:OVP720737 PFL720736:PFL720737 PPH720736:PPH720737 PZD720736:PZD720737 QIZ720736:QIZ720737 QSV720736:QSV720737 RCR720736:RCR720737 RMN720736:RMN720737 RWJ720736:RWJ720737 SGF720736:SGF720737 SQB720736:SQB720737 SZX720736:SZX720737 TJT720736:TJT720737 TTP720736:TTP720737 UDL720736:UDL720737 UNH720736:UNH720737 UXD720736:UXD720737 VGZ720736:VGZ720737 VQV720736:VQV720737 WAR720736:WAR720737 WKN720736:WKN720737 WUJ720736:WUJ720737 HX786272:HX786273 RT786272:RT786273 ABP786272:ABP786273 ALL786272:ALL786273 AVH786272:AVH786273 BFD786272:BFD786273 BOZ786272:BOZ786273 BYV786272:BYV786273 CIR786272:CIR786273 CSN786272:CSN786273 DCJ786272:DCJ786273 DMF786272:DMF786273 DWB786272:DWB786273 EFX786272:EFX786273 EPT786272:EPT786273 EZP786272:EZP786273 FJL786272:FJL786273 FTH786272:FTH786273 GDD786272:GDD786273 GMZ786272:GMZ786273 GWV786272:GWV786273 HGR786272:HGR786273 HQN786272:HQN786273 IAJ786272:IAJ786273 IKF786272:IKF786273 IUB786272:IUB786273 JDX786272:JDX786273 JNT786272:JNT786273 JXP786272:JXP786273 KHL786272:KHL786273 KRH786272:KRH786273 LBD786272:LBD786273 LKZ786272:LKZ786273 LUV786272:LUV786273 MER786272:MER786273 MON786272:MON786273 MYJ786272:MYJ786273 NIF786272:NIF786273 NSB786272:NSB786273 OBX786272:OBX786273 OLT786272:OLT786273 OVP786272:OVP786273 PFL786272:PFL786273 PPH786272:PPH786273 PZD786272:PZD786273 QIZ786272:QIZ786273 QSV786272:QSV786273 RCR786272:RCR786273 RMN786272:RMN786273 RWJ786272:RWJ786273 SGF786272:SGF786273 SQB786272:SQB786273 SZX786272:SZX786273 TJT786272:TJT786273 TTP786272:TTP786273 UDL786272:UDL786273 UNH786272:UNH786273 UXD786272:UXD786273 VGZ786272:VGZ786273 VQV786272:VQV786273 WAR786272:WAR786273 WKN786272:WKN786273 WUJ786272:WUJ786273 HX851808:HX851809 RT851808:RT851809 ABP851808:ABP851809 ALL851808:ALL851809 AVH851808:AVH851809 BFD851808:BFD851809 BOZ851808:BOZ851809 BYV851808:BYV851809 CIR851808:CIR851809 CSN851808:CSN851809 DCJ851808:DCJ851809 DMF851808:DMF851809 DWB851808:DWB851809 EFX851808:EFX851809 EPT851808:EPT851809 EZP851808:EZP851809 FJL851808:FJL851809 FTH851808:FTH851809 GDD851808:GDD851809 GMZ851808:GMZ851809 GWV851808:GWV851809 HGR851808:HGR851809 HQN851808:HQN851809 IAJ851808:IAJ851809 IKF851808:IKF851809 IUB851808:IUB851809 JDX851808:JDX851809 JNT851808:JNT851809 JXP851808:JXP851809 KHL851808:KHL851809 KRH851808:KRH851809 LBD851808:LBD851809 LKZ851808:LKZ851809 LUV851808:LUV851809 MER851808:MER851809 MON851808:MON851809 MYJ851808:MYJ851809 NIF851808:NIF851809 NSB851808:NSB851809 OBX851808:OBX851809 OLT851808:OLT851809 OVP851808:OVP851809 PFL851808:PFL851809 PPH851808:PPH851809 PZD851808:PZD851809 QIZ851808:QIZ851809 QSV851808:QSV851809 RCR851808:RCR851809 RMN851808:RMN851809 RWJ851808:RWJ851809 SGF851808:SGF851809 SQB851808:SQB851809 SZX851808:SZX851809 TJT851808:TJT851809 TTP851808:TTP851809 UDL851808:UDL851809 UNH851808:UNH851809 UXD851808:UXD851809 VGZ851808:VGZ851809 VQV851808:VQV851809 WAR851808:WAR851809 WKN851808:WKN851809 WUJ851808:WUJ851809 HX917344:HX917345 RT917344:RT917345 ABP917344:ABP917345 ALL917344:ALL917345 AVH917344:AVH917345 BFD917344:BFD917345 BOZ917344:BOZ917345 BYV917344:BYV917345 CIR917344:CIR917345 CSN917344:CSN917345 DCJ917344:DCJ917345 DMF917344:DMF917345 DWB917344:DWB917345 EFX917344:EFX917345 EPT917344:EPT917345 EZP917344:EZP917345 FJL917344:FJL917345 FTH917344:FTH917345 GDD917344:GDD917345 GMZ917344:GMZ917345 GWV917344:GWV917345 HGR917344:HGR917345 HQN917344:HQN917345 IAJ917344:IAJ917345 IKF917344:IKF917345 IUB917344:IUB917345 JDX917344:JDX917345 JNT917344:JNT917345 JXP917344:JXP917345 KHL917344:KHL917345 KRH917344:KRH917345 LBD917344:LBD917345 LKZ917344:LKZ917345 LUV917344:LUV917345 MER917344:MER917345 MON917344:MON917345 MYJ917344:MYJ917345 NIF917344:NIF917345 NSB917344:NSB917345 OBX917344:OBX917345 OLT917344:OLT917345 OVP917344:OVP917345 PFL917344:PFL917345 PPH917344:PPH917345 PZD917344:PZD917345 QIZ917344:QIZ917345 QSV917344:QSV917345 RCR917344:RCR917345 RMN917344:RMN917345 RWJ917344:RWJ917345 SGF917344:SGF917345 SQB917344:SQB917345 SZX917344:SZX917345 TJT917344:TJT917345 TTP917344:TTP917345 UDL917344:UDL917345 UNH917344:UNH917345 UXD917344:UXD917345 VGZ917344:VGZ917345 VQV917344:VQV917345 WAR917344:WAR917345 WKN917344:WKN917345 WUJ917344:WUJ917345 HX982880:HX982881 RT982880:RT982881 ABP982880:ABP982881 ALL982880:ALL982881 AVH982880:AVH982881 BFD982880:BFD982881 BOZ982880:BOZ982881 BYV982880:BYV982881 CIR982880:CIR982881 CSN982880:CSN982881 DCJ982880:DCJ982881 DMF982880:DMF982881 DWB982880:DWB982881 EFX982880:EFX982881 EPT982880:EPT982881 EZP982880:EZP982881 FJL982880:FJL982881 FTH982880:FTH982881 GDD982880:GDD982881 GMZ982880:GMZ982881 GWV982880:GWV982881 HGR982880:HGR982881 HQN982880:HQN982881 IAJ982880:IAJ982881 IKF982880:IKF982881 IUB982880:IUB982881 JDX982880:JDX982881 JNT982880:JNT982881 JXP982880:JXP982881 KHL982880:KHL982881 KRH982880:KRH982881 LBD982880:LBD982881 LKZ982880:LKZ982881 LUV982880:LUV982881 MER982880:MER982881 MON982880:MON982881 MYJ982880:MYJ982881 NIF982880:NIF982881 NSB982880:NSB982881 OBX982880:OBX982881 OLT982880:OLT982881 OVP982880:OVP982881 PFL982880:PFL982881 PPH982880:PPH982881 PZD982880:PZD982881 QIZ982880:QIZ982881 QSV982880:QSV982881 RCR982880:RCR982881 RMN982880:RMN982881 RWJ982880:RWJ982881 SGF982880:SGF982881 SQB982880:SQB982881 SZX982880:SZX982881 TJT982880:TJT982881 TTP982880:TTP982881 UDL982880:UDL982881 UNH982880:UNH982881 UXD982880:UXD982881 VGZ982880:VGZ982881 VQV982880:VQV982881 WAR982880:WAR982881 WKN982880:WKN982881 WUJ982880:WUJ982881 ABD130909:ABG130909 AKZ130909:ALC130909 AUV130909:AUY130909 BER130909:BEU130909 BON130909:BOQ130909 BYJ130909:BYM130909 CIF130909:CII130909 CSB130909:CSE130909 DBX130909:DCA130909 DLT130909:DLW130909 DVP130909:DVS130909 EFL130909:EFO130909 EPH130909:EPK130909 EZD130909:EZG130909 FIZ130909:FJC130909 FSV130909:FSY130909 GCR130909:GCU130909 GMN130909:GMQ130909 GWJ130909:GWM130909 HGF130909:HGI130909 HQB130909:HQE130909 HZX130909:IAA130909 IJT130909:IJW130909 ITP130909:ITS130909 JDL130909:JDO130909 JNH130909:JNK130909 JXD130909:JXG130909 KGZ130909:KHC130909 KQV130909:KQY130909 LAR130909:LAU130909 LKN130909:LKQ130909 LUJ130909:LUM130909 MEF130909:MEI130909 MOB130909:MOE130909 MXX130909:MYA130909 NHT130909:NHW130909 NRP130909:NRS130909 OBL130909:OBO130909 OLH130909:OLK130909 OVD130909:OVG130909 PEZ130909:PFC130909 POV130909:POY130909 PYR130909:PYU130909 QIN130909:QIQ130909 QSJ130909:QSM130909 RCF130909:RCI130909 RMB130909:RME130909 RVX130909:RWA130909 SFT130909:SFW130909 SPP130909:SPS130909 SZL130909:SZO130909 TJH130909:TJK130909 TTD130909:TTG130909 UCZ130909:UDC130909 UMV130909:UMY130909 UWR130909:UWU130909 VGN130909:VGQ130909 VQJ130909:VQM130909 WAF130909:WAI130909 WKB130909:WKE130909 WTX130909:WUA130909 J327517 HL196445:HO196445 RH196445:RK196445 HX65379 RT65379 ABP65379 ALL65379 AVH65379 BFD65379 BOZ65379 BYV65379 CIR65379 CSN65379 DCJ65379 DMF65379 DWB65379 EFX65379 EPT65379 EZP65379 FJL65379 FTH65379 GDD65379 GMZ65379 GWV65379 HGR65379 HQN65379 IAJ65379 IKF65379 IUB65379 JDX65379 JNT65379 JXP65379 KHL65379 KRH65379 LBD65379 LKZ65379 LUV65379 MER65379 MON65379 MYJ65379 NIF65379 NSB65379 OBX65379 OLT65379 OVP65379 PFL65379 PPH65379 PZD65379 QIZ65379 QSV65379 RCR65379 RMN65379 RWJ65379 SGF65379 SQB65379 SZX65379 TJT65379 TTP65379 UDL65379 UNH65379 UXD65379 VGZ65379 VQV65379 WAR65379 WKN65379 WUJ65379 HX130915 RT130915 ABP130915 ALL130915 AVH130915 BFD130915 BOZ130915 BYV130915 CIR130915 CSN130915 DCJ130915 DMF130915 DWB130915 EFX130915 EPT130915 EZP130915 FJL130915 FTH130915 GDD130915 GMZ130915 GWV130915 HGR130915 HQN130915 IAJ130915 IKF130915 IUB130915 JDX130915 JNT130915 JXP130915 KHL130915 KRH130915 LBD130915 LKZ130915 LUV130915 MER130915 MON130915 MYJ130915 NIF130915 NSB130915 OBX130915 OLT130915 OVP130915 PFL130915 PPH130915 PZD130915 QIZ130915 QSV130915 RCR130915 RMN130915 RWJ130915 SGF130915 SQB130915 SZX130915 TJT130915 TTP130915 UDL130915 UNH130915 UXD130915 VGZ130915 VQV130915 WAR130915 WKN130915 WUJ130915 HX196451 RT196451 ABP196451 ALL196451 AVH196451 BFD196451 BOZ196451 BYV196451 CIR196451 CSN196451 DCJ196451 DMF196451 DWB196451 EFX196451 EPT196451 EZP196451 FJL196451 FTH196451 GDD196451 GMZ196451 GWV196451 HGR196451 HQN196451 IAJ196451 IKF196451 IUB196451 JDX196451 JNT196451 JXP196451 KHL196451 KRH196451 LBD196451 LKZ196451 LUV196451 MER196451 MON196451 MYJ196451 NIF196451 NSB196451 OBX196451 OLT196451 OVP196451 PFL196451 PPH196451 PZD196451 QIZ196451 QSV196451 RCR196451 RMN196451 RWJ196451 SGF196451 SQB196451 SZX196451 TJT196451 TTP196451 UDL196451 UNH196451 UXD196451 VGZ196451 VQV196451 WAR196451 WKN196451 WUJ196451 HX261987 RT261987 ABP261987 ALL261987 AVH261987 BFD261987 BOZ261987 BYV261987 CIR261987 CSN261987 DCJ261987 DMF261987 DWB261987 EFX261987 EPT261987 EZP261987 FJL261987 FTH261987 GDD261987 GMZ261987 GWV261987 HGR261987 HQN261987 IAJ261987 IKF261987 IUB261987 JDX261987 JNT261987 JXP261987 KHL261987 KRH261987 LBD261987 LKZ261987 LUV261987 MER261987 MON261987 MYJ261987 NIF261987 NSB261987 OBX261987 OLT261987 OVP261987 PFL261987 PPH261987 PZD261987 QIZ261987 QSV261987 RCR261987 RMN261987 RWJ261987 SGF261987 SQB261987 SZX261987 TJT261987 TTP261987 UDL261987 UNH261987 UXD261987 VGZ261987 VQV261987 WAR261987 WKN261987 WUJ261987 HX327523 RT327523 ABP327523 ALL327523 AVH327523 BFD327523 BOZ327523 BYV327523 CIR327523 CSN327523 DCJ327523 DMF327523 DWB327523 EFX327523 EPT327523 EZP327523 FJL327523 FTH327523 GDD327523 GMZ327523 GWV327523 HGR327523 HQN327523 IAJ327523 IKF327523 IUB327523 JDX327523 JNT327523 JXP327523 KHL327523 KRH327523 LBD327523 LKZ327523 LUV327523 MER327523 MON327523 MYJ327523 NIF327523 NSB327523 OBX327523 OLT327523 OVP327523 PFL327523 PPH327523 PZD327523 QIZ327523 QSV327523 RCR327523 RMN327523 RWJ327523 SGF327523 SQB327523 SZX327523 TJT327523 TTP327523 UDL327523 UNH327523 UXD327523 VGZ327523 VQV327523 WAR327523 WKN327523 WUJ327523 HX393059 RT393059 ABP393059 ALL393059 AVH393059 BFD393059 BOZ393059 BYV393059 CIR393059 CSN393059 DCJ393059 DMF393059 DWB393059 EFX393059 EPT393059 EZP393059 FJL393059 FTH393059 GDD393059 GMZ393059 GWV393059 HGR393059 HQN393059 IAJ393059 IKF393059 IUB393059 JDX393059 JNT393059 JXP393059 KHL393059 KRH393059 LBD393059 LKZ393059 LUV393059 MER393059 MON393059 MYJ393059 NIF393059 NSB393059 OBX393059 OLT393059 OVP393059 PFL393059 PPH393059 PZD393059 QIZ393059 QSV393059 RCR393059 RMN393059 RWJ393059 SGF393059 SQB393059 SZX393059 TJT393059 TTP393059 UDL393059 UNH393059 UXD393059 VGZ393059 VQV393059 WAR393059 WKN393059 WUJ393059 HX458595 RT458595 ABP458595 ALL458595 AVH458595 BFD458595 BOZ458595 BYV458595 CIR458595 CSN458595 DCJ458595 DMF458595 DWB458595 EFX458595 EPT458595 EZP458595 FJL458595 FTH458595 GDD458595 GMZ458595 GWV458595 HGR458595 HQN458595 IAJ458595 IKF458595 IUB458595 JDX458595 JNT458595 JXP458595 KHL458595 KRH458595 LBD458595 LKZ458595 LUV458595 MER458595 MON458595 MYJ458595 NIF458595 NSB458595 OBX458595 OLT458595 OVP458595 PFL458595 PPH458595 PZD458595 QIZ458595 QSV458595 RCR458595 RMN458595 RWJ458595 SGF458595 SQB458595 SZX458595 TJT458595 TTP458595 UDL458595 UNH458595 UXD458595 VGZ458595 VQV458595 WAR458595 WKN458595 WUJ458595 HX524131 RT524131 ABP524131 ALL524131 AVH524131 BFD524131 BOZ524131 BYV524131 CIR524131 CSN524131 DCJ524131 DMF524131 DWB524131 EFX524131 EPT524131 EZP524131 FJL524131 FTH524131 GDD524131 GMZ524131 GWV524131 HGR524131 HQN524131 IAJ524131 IKF524131 IUB524131 JDX524131 JNT524131 JXP524131 KHL524131 KRH524131 LBD524131 LKZ524131 LUV524131 MER524131 MON524131 MYJ524131 NIF524131 NSB524131 OBX524131 OLT524131 OVP524131 PFL524131 PPH524131 PZD524131 QIZ524131 QSV524131 RCR524131 RMN524131 RWJ524131 SGF524131 SQB524131 SZX524131 TJT524131 TTP524131 UDL524131 UNH524131 UXD524131 VGZ524131 VQV524131 WAR524131 WKN524131 WUJ524131 HX589667 RT589667 ABP589667 ALL589667 AVH589667 BFD589667 BOZ589667 BYV589667 CIR589667 CSN589667 DCJ589667 DMF589667 DWB589667 EFX589667 EPT589667 EZP589667 FJL589667 FTH589667 GDD589667 GMZ589667 GWV589667 HGR589667 HQN589667 IAJ589667 IKF589667 IUB589667 JDX589667 JNT589667 JXP589667 KHL589667 KRH589667 LBD589667 LKZ589667 LUV589667 MER589667 MON589667 MYJ589667 NIF589667 NSB589667 OBX589667 OLT589667 OVP589667 PFL589667 PPH589667 PZD589667 QIZ589667 QSV589667 RCR589667 RMN589667 RWJ589667 SGF589667 SQB589667 SZX589667 TJT589667 TTP589667 UDL589667 UNH589667 UXD589667 VGZ589667 VQV589667 WAR589667 WKN589667 WUJ589667 HX655203 RT655203 ABP655203 ALL655203 AVH655203 BFD655203 BOZ655203 BYV655203 CIR655203 CSN655203 DCJ655203 DMF655203 DWB655203 EFX655203 EPT655203 EZP655203 FJL655203 FTH655203 GDD655203 GMZ655203 GWV655203 HGR655203 HQN655203 IAJ655203 IKF655203 IUB655203 JDX655203 JNT655203 JXP655203 KHL655203 KRH655203 LBD655203 LKZ655203 LUV655203 MER655203 MON655203 MYJ655203 NIF655203 NSB655203 OBX655203 OLT655203 OVP655203 PFL655203 PPH655203 PZD655203 QIZ655203 QSV655203 RCR655203 RMN655203 RWJ655203 SGF655203 SQB655203 SZX655203 TJT655203 TTP655203 UDL655203 UNH655203 UXD655203 VGZ655203 VQV655203 WAR655203 WKN655203 WUJ655203 HX720739 RT720739 ABP720739 ALL720739 AVH720739 BFD720739 BOZ720739 BYV720739 CIR720739 CSN720739 DCJ720739 DMF720739 DWB720739 EFX720739 EPT720739 EZP720739 FJL720739 FTH720739 GDD720739 GMZ720739 GWV720739 HGR720739 HQN720739 IAJ720739 IKF720739 IUB720739 JDX720739 JNT720739 JXP720739 KHL720739 KRH720739 LBD720739 LKZ720739 LUV720739 MER720739 MON720739 MYJ720739 NIF720739 NSB720739 OBX720739 OLT720739 OVP720739 PFL720739 PPH720739 PZD720739 QIZ720739 QSV720739 RCR720739 RMN720739 RWJ720739 SGF720739 SQB720739 SZX720739 TJT720739 TTP720739 UDL720739 UNH720739 UXD720739 VGZ720739 VQV720739 WAR720739 WKN720739 WUJ720739 HX786275 RT786275 ABP786275 ALL786275 AVH786275 BFD786275 BOZ786275 BYV786275 CIR786275 CSN786275 DCJ786275 DMF786275 DWB786275 EFX786275 EPT786275 EZP786275 FJL786275 FTH786275 GDD786275 GMZ786275 GWV786275 HGR786275 HQN786275 IAJ786275 IKF786275 IUB786275 JDX786275 JNT786275 JXP786275 KHL786275 KRH786275 LBD786275 LKZ786275 LUV786275 MER786275 MON786275 MYJ786275 NIF786275 NSB786275 OBX786275 OLT786275 OVP786275 PFL786275 PPH786275 PZD786275 QIZ786275 QSV786275 RCR786275 RMN786275 RWJ786275 SGF786275 SQB786275 SZX786275 TJT786275 TTP786275 UDL786275 UNH786275 UXD786275 VGZ786275 VQV786275 WAR786275 WKN786275 WUJ786275 HX851811 RT851811 ABP851811 ALL851811 AVH851811 BFD851811 BOZ851811 BYV851811 CIR851811 CSN851811 DCJ851811 DMF851811 DWB851811 EFX851811 EPT851811 EZP851811 FJL851811 FTH851811 GDD851811 GMZ851811 GWV851811 HGR851811 HQN851811 IAJ851811 IKF851811 IUB851811 JDX851811 JNT851811 JXP851811 KHL851811 KRH851811 LBD851811 LKZ851811 LUV851811 MER851811 MON851811 MYJ851811 NIF851811 NSB851811 OBX851811 OLT851811 OVP851811 PFL851811 PPH851811 PZD851811 QIZ851811 QSV851811 RCR851811 RMN851811 RWJ851811 SGF851811 SQB851811 SZX851811 TJT851811 TTP851811 UDL851811 UNH851811 UXD851811 VGZ851811 VQV851811 WAR851811 WKN851811 WUJ851811 HX917347 RT917347 ABP917347 ALL917347 AVH917347 BFD917347 BOZ917347 BYV917347 CIR917347 CSN917347 DCJ917347 DMF917347 DWB917347 EFX917347 EPT917347 EZP917347 FJL917347 FTH917347 GDD917347 GMZ917347 GWV917347 HGR917347 HQN917347 IAJ917347 IKF917347 IUB917347 JDX917347 JNT917347 JXP917347 KHL917347 KRH917347 LBD917347 LKZ917347 LUV917347 MER917347 MON917347 MYJ917347 NIF917347 NSB917347 OBX917347 OLT917347 OVP917347 PFL917347 PPH917347 PZD917347 QIZ917347 QSV917347 RCR917347 RMN917347 RWJ917347 SGF917347 SQB917347 SZX917347 TJT917347 TTP917347 UDL917347 UNH917347 UXD917347 VGZ917347 VQV917347 WAR917347 WKN917347 WUJ917347 HX982883 RT982883 ABP982883 ALL982883 AVH982883 BFD982883 BOZ982883 BYV982883 CIR982883 CSN982883 DCJ982883 DMF982883 DWB982883 EFX982883 EPT982883 EZP982883 FJL982883 FTH982883 GDD982883 GMZ982883 GWV982883 HGR982883 HQN982883 IAJ982883 IKF982883 IUB982883 JDX982883 JNT982883 JXP982883 KHL982883 KRH982883 LBD982883 LKZ982883 LUV982883 MER982883 MON982883 MYJ982883 NIF982883 NSB982883 OBX982883 OLT982883 OVP982883 PFL982883 PPH982883 PZD982883 QIZ982883 QSV982883 RCR982883 RMN982883 RWJ982883 SGF982883 SQB982883 SZX982883 TJT982883 TTP982883 UDL982883 UNH982883 UXD982883 VGZ982883 VQV982883 WAR982883 WKN982883 WUJ982883 ABD196445:ABG196445 AKZ196445:ALC196445 AUV196445:AUY196445 BER196445:BEU196445 BON196445:BOQ196445 BYJ196445:BYM196445 CIF196445:CII196445 CSB196445:CSE196445 DBX196445:DCA196445 DLT196445:DLW196445 DVP196445:DVS196445 EFL196445:EFO196445 EPH196445:EPK196445 EZD196445:EZG196445 FIZ196445:FJC196445 FSV196445:FSY196445 GCR196445:GCU196445 GMN196445:GMQ196445 GWJ196445:GWM196445 HGF196445:HGI196445 HQB196445:HQE196445 HZX196445:IAA196445 IJT196445:IJW196445 ITP196445:ITS196445 JDL196445:JDO196445 JNH196445:JNK196445 JXD196445:JXG196445 KGZ196445:KHC196445 KQV196445:KQY196445 LAR196445:LAU196445 LKN196445:LKQ196445 LUJ196445:LUM196445 MEF196445:MEI196445 MOB196445:MOE196445 MXX196445:MYA196445 NHT196445:NHW196445 NRP196445:NRS196445 OBL196445:OBO196445 OLH196445:OLK196445 OVD196445:OVG196445 PEZ196445:PFC196445 POV196445:POY196445 PYR196445:PYU196445 QIN196445:QIQ196445 QSJ196445:QSM196445 RCF196445:RCI196445 RMB196445:RME196445 RVX196445:RWA196445 SFT196445:SFW196445 SPP196445:SPS196445 SZL196445:SZO196445 TJH196445:TJK196445 TTD196445:TTG196445 UCZ196445:UDC196445 UMV196445:UMY196445 UWR196445:UWU196445 VGN196445:VGQ196445 VQJ196445:VQM196445 WAF196445:WAI196445 WKB196445:WKE196445 WTX196445:WUA196445 J65335 HL261981:HO261981 RH261981:RK261981 HX65382 RT65382 ABP65382 ALL65382 AVH65382 BFD65382 BOZ65382 BYV65382 CIR65382 CSN65382 DCJ65382 DMF65382 DWB65382 EFX65382 EPT65382 EZP65382 FJL65382 FTH65382 GDD65382 GMZ65382 GWV65382 HGR65382 HQN65382 IAJ65382 IKF65382 IUB65382 JDX65382 JNT65382 JXP65382 KHL65382 KRH65382 LBD65382 LKZ65382 LUV65382 MER65382 MON65382 MYJ65382 NIF65382 NSB65382 OBX65382 OLT65382 OVP65382 PFL65382 PPH65382 PZD65382 QIZ65382 QSV65382 RCR65382 RMN65382 RWJ65382 SGF65382 SQB65382 SZX65382 TJT65382 TTP65382 UDL65382 UNH65382 UXD65382 VGZ65382 VQV65382 WAR65382 WKN65382 WUJ65382 HX130918 RT130918 ABP130918 ALL130918 AVH130918 BFD130918 BOZ130918 BYV130918 CIR130918 CSN130918 DCJ130918 DMF130918 DWB130918 EFX130918 EPT130918 EZP130918 FJL130918 FTH130918 GDD130918 GMZ130918 GWV130918 HGR130918 HQN130918 IAJ130918 IKF130918 IUB130918 JDX130918 JNT130918 JXP130918 KHL130918 KRH130918 LBD130918 LKZ130918 LUV130918 MER130918 MON130918 MYJ130918 NIF130918 NSB130918 OBX130918 OLT130918 OVP130918 PFL130918 PPH130918 PZD130918 QIZ130918 QSV130918 RCR130918 RMN130918 RWJ130918 SGF130918 SQB130918 SZX130918 TJT130918 TTP130918 UDL130918 UNH130918 UXD130918 VGZ130918 VQV130918 WAR130918 WKN130918 WUJ130918 HX196454 RT196454 ABP196454 ALL196454 AVH196454 BFD196454 BOZ196454 BYV196454 CIR196454 CSN196454 DCJ196454 DMF196454 DWB196454 EFX196454 EPT196454 EZP196454 FJL196454 FTH196454 GDD196454 GMZ196454 GWV196454 HGR196454 HQN196454 IAJ196454 IKF196454 IUB196454 JDX196454 JNT196454 JXP196454 KHL196454 KRH196454 LBD196454 LKZ196454 LUV196454 MER196454 MON196454 MYJ196454 NIF196454 NSB196454 OBX196454 OLT196454 OVP196454 PFL196454 PPH196454 PZD196454 QIZ196454 QSV196454 RCR196454 RMN196454 RWJ196454 SGF196454 SQB196454 SZX196454 TJT196454 TTP196454 UDL196454 UNH196454 UXD196454 VGZ196454 VQV196454 WAR196454 WKN196454 WUJ196454 HX261990 RT261990 ABP261990 ALL261990 AVH261990 BFD261990 BOZ261990 BYV261990 CIR261990 CSN261990 DCJ261990 DMF261990 DWB261990 EFX261990 EPT261990 EZP261990 FJL261990 FTH261990 GDD261990 GMZ261990 GWV261990 HGR261990 HQN261990 IAJ261990 IKF261990 IUB261990 JDX261990 JNT261990 JXP261990 KHL261990 KRH261990 LBD261990 LKZ261990 LUV261990 MER261990 MON261990 MYJ261990 NIF261990 NSB261990 OBX261990 OLT261990 OVP261990 PFL261990 PPH261990 PZD261990 QIZ261990 QSV261990 RCR261990 RMN261990 RWJ261990 SGF261990 SQB261990 SZX261990 TJT261990 TTP261990 UDL261990 UNH261990 UXD261990 VGZ261990 VQV261990 WAR261990 WKN261990 WUJ261990 HX327526 RT327526 ABP327526 ALL327526 AVH327526 BFD327526 BOZ327526 BYV327526 CIR327526 CSN327526 DCJ327526 DMF327526 DWB327526 EFX327526 EPT327526 EZP327526 FJL327526 FTH327526 GDD327526 GMZ327526 GWV327526 HGR327526 HQN327526 IAJ327526 IKF327526 IUB327526 JDX327526 JNT327526 JXP327526 KHL327526 KRH327526 LBD327526 LKZ327526 LUV327526 MER327526 MON327526 MYJ327526 NIF327526 NSB327526 OBX327526 OLT327526 OVP327526 PFL327526 PPH327526 PZD327526 QIZ327526 QSV327526 RCR327526 RMN327526 RWJ327526 SGF327526 SQB327526 SZX327526 TJT327526 TTP327526 UDL327526 UNH327526 UXD327526 VGZ327526 VQV327526 WAR327526 WKN327526 WUJ327526 HX393062 RT393062 ABP393062 ALL393062 AVH393062 BFD393062 BOZ393062 BYV393062 CIR393062 CSN393062 DCJ393062 DMF393062 DWB393062 EFX393062 EPT393062 EZP393062 FJL393062 FTH393062 GDD393062 GMZ393062 GWV393062 HGR393062 HQN393062 IAJ393062 IKF393062 IUB393062 JDX393062 JNT393062 JXP393062 KHL393062 KRH393062 LBD393062 LKZ393062 LUV393062 MER393062 MON393062 MYJ393062 NIF393062 NSB393062 OBX393062 OLT393062 OVP393062 PFL393062 PPH393062 PZD393062 QIZ393062 QSV393062 RCR393062 RMN393062 RWJ393062 SGF393062 SQB393062 SZX393062 TJT393062 TTP393062 UDL393062 UNH393062 UXD393062 VGZ393062 VQV393062 WAR393062 WKN393062 WUJ393062 HX458598 RT458598 ABP458598 ALL458598 AVH458598 BFD458598 BOZ458598 BYV458598 CIR458598 CSN458598 DCJ458598 DMF458598 DWB458598 EFX458598 EPT458598 EZP458598 FJL458598 FTH458598 GDD458598 GMZ458598 GWV458598 HGR458598 HQN458598 IAJ458598 IKF458598 IUB458598 JDX458598 JNT458598 JXP458598 KHL458598 KRH458598 LBD458598 LKZ458598 LUV458598 MER458598 MON458598 MYJ458598 NIF458598 NSB458598 OBX458598 OLT458598 OVP458598 PFL458598 PPH458598 PZD458598 QIZ458598 QSV458598 RCR458598 RMN458598 RWJ458598 SGF458598 SQB458598 SZX458598 TJT458598 TTP458598 UDL458598 UNH458598 UXD458598 VGZ458598 VQV458598 WAR458598 WKN458598 WUJ458598 HX524134 RT524134 ABP524134 ALL524134 AVH524134 BFD524134 BOZ524134 BYV524134 CIR524134 CSN524134 DCJ524134 DMF524134 DWB524134 EFX524134 EPT524134 EZP524134 FJL524134 FTH524134 GDD524134 GMZ524134 GWV524134 HGR524134 HQN524134 IAJ524134 IKF524134 IUB524134 JDX524134 JNT524134 JXP524134 KHL524134 KRH524134 LBD524134 LKZ524134 LUV524134 MER524134 MON524134 MYJ524134 NIF524134 NSB524134 OBX524134 OLT524134 OVP524134 PFL524134 PPH524134 PZD524134 QIZ524134 QSV524134 RCR524134 RMN524134 RWJ524134 SGF524134 SQB524134 SZX524134 TJT524134 TTP524134 UDL524134 UNH524134 UXD524134 VGZ524134 VQV524134 WAR524134 WKN524134 WUJ524134 HX589670 RT589670 ABP589670 ALL589670 AVH589670 BFD589670 BOZ589670 BYV589670 CIR589670 CSN589670 DCJ589670 DMF589670 DWB589670 EFX589670 EPT589670 EZP589670 FJL589670 FTH589670 GDD589670 GMZ589670 GWV589670 HGR589670 HQN589670 IAJ589670 IKF589670 IUB589670 JDX589670 JNT589670 JXP589670 KHL589670 KRH589670 LBD589670 LKZ589670 LUV589670 MER589670 MON589670 MYJ589670 NIF589670 NSB589670 OBX589670 OLT589670 OVP589670 PFL589670 PPH589670 PZD589670 QIZ589670 QSV589670 RCR589670 RMN589670 RWJ589670 SGF589670 SQB589670 SZX589670 TJT589670 TTP589670 UDL589670 UNH589670 UXD589670 VGZ589670 VQV589670 WAR589670 WKN589670 WUJ589670 HX655206 RT655206 ABP655206 ALL655206 AVH655206 BFD655206 BOZ655206 BYV655206 CIR655206 CSN655206 DCJ655206 DMF655206 DWB655206 EFX655206 EPT655206 EZP655206 FJL655206 FTH655206 GDD655206 GMZ655206 GWV655206 HGR655206 HQN655206 IAJ655206 IKF655206 IUB655206 JDX655206 JNT655206 JXP655206 KHL655206 KRH655206 LBD655206 LKZ655206 LUV655206 MER655206 MON655206 MYJ655206 NIF655206 NSB655206 OBX655206 OLT655206 OVP655206 PFL655206 PPH655206 PZD655206 QIZ655206 QSV655206 RCR655206 RMN655206 RWJ655206 SGF655206 SQB655206 SZX655206 TJT655206 TTP655206 UDL655206 UNH655206 UXD655206 VGZ655206 VQV655206 WAR655206 WKN655206 WUJ655206 HX720742 RT720742 ABP720742 ALL720742 AVH720742 BFD720742 BOZ720742 BYV720742 CIR720742 CSN720742 DCJ720742 DMF720742 DWB720742 EFX720742 EPT720742 EZP720742 FJL720742 FTH720742 GDD720742 GMZ720742 GWV720742 HGR720742 HQN720742 IAJ720742 IKF720742 IUB720742 JDX720742 JNT720742 JXP720742 KHL720742 KRH720742 LBD720742 LKZ720742 LUV720742 MER720742 MON720742 MYJ720742 NIF720742 NSB720742 OBX720742 OLT720742 OVP720742 PFL720742 PPH720742 PZD720742 QIZ720742 QSV720742 RCR720742 RMN720742 RWJ720742 SGF720742 SQB720742 SZX720742 TJT720742 TTP720742 UDL720742 UNH720742 UXD720742 VGZ720742 VQV720742 WAR720742 WKN720742 WUJ720742 HX786278 RT786278 ABP786278 ALL786278 AVH786278 BFD786278 BOZ786278 BYV786278 CIR786278 CSN786278 DCJ786278 DMF786278 DWB786278 EFX786278 EPT786278 EZP786278 FJL786278 FTH786278 GDD786278 GMZ786278 GWV786278 HGR786278 HQN786278 IAJ786278 IKF786278 IUB786278 JDX786278 JNT786278 JXP786278 KHL786278 KRH786278 LBD786278 LKZ786278 LUV786278 MER786278 MON786278 MYJ786278 NIF786278 NSB786278 OBX786278 OLT786278 OVP786278 PFL786278 PPH786278 PZD786278 QIZ786278 QSV786278 RCR786278 RMN786278 RWJ786278 SGF786278 SQB786278 SZX786278 TJT786278 TTP786278 UDL786278 UNH786278 UXD786278 VGZ786278 VQV786278 WAR786278 WKN786278 WUJ786278 HX851814 RT851814 ABP851814 ALL851814 AVH851814 BFD851814 BOZ851814 BYV851814 CIR851814 CSN851814 DCJ851814 DMF851814 DWB851814 EFX851814 EPT851814 EZP851814 FJL851814 FTH851814 GDD851814 GMZ851814 GWV851814 HGR851814 HQN851814 IAJ851814 IKF851814 IUB851814 JDX851814 JNT851814 JXP851814 KHL851814 KRH851814 LBD851814 LKZ851814 LUV851814 MER851814 MON851814 MYJ851814 NIF851814 NSB851814 OBX851814 OLT851814 OVP851814 PFL851814 PPH851814 PZD851814 QIZ851814 QSV851814 RCR851814 RMN851814 RWJ851814 SGF851814 SQB851814 SZX851814 TJT851814 TTP851814 UDL851814 UNH851814 UXD851814 VGZ851814 VQV851814 WAR851814 WKN851814 WUJ851814 HX917350 RT917350 ABP917350 ALL917350 AVH917350 BFD917350 BOZ917350 BYV917350 CIR917350 CSN917350 DCJ917350 DMF917350 DWB917350 EFX917350 EPT917350 EZP917350 FJL917350 FTH917350 GDD917350 GMZ917350 GWV917350 HGR917350 HQN917350 IAJ917350 IKF917350 IUB917350 JDX917350 JNT917350 JXP917350 KHL917350 KRH917350 LBD917350 LKZ917350 LUV917350 MER917350 MON917350 MYJ917350 NIF917350 NSB917350 OBX917350 OLT917350 OVP917350 PFL917350 PPH917350 PZD917350 QIZ917350 QSV917350 RCR917350 RMN917350 RWJ917350 SGF917350 SQB917350 SZX917350 TJT917350 TTP917350 UDL917350 UNH917350 UXD917350 VGZ917350 VQV917350 WAR917350 WKN917350 WUJ917350 HX982886 RT982886 ABP982886 ALL982886 AVH982886 BFD982886 BOZ982886 BYV982886 CIR982886 CSN982886 DCJ982886 DMF982886 DWB982886 EFX982886 EPT982886 EZP982886 FJL982886 FTH982886 GDD982886 GMZ982886 GWV982886 HGR982886 HQN982886 IAJ982886 IKF982886 IUB982886 JDX982886 JNT982886 JXP982886 KHL982886 KRH982886 LBD982886 LKZ982886 LUV982886 MER982886 MON982886 MYJ982886 NIF982886 NSB982886 OBX982886 OLT982886 OVP982886 PFL982886 PPH982886 PZD982886 QIZ982886 QSV982886 RCR982886 RMN982886 RWJ982886 SGF982886 SQB982886 SZX982886 TJT982886 TTP982886 UDL982886 UNH982886 UXD982886 VGZ982886 VQV982886 WAR982886 WKN982886 WUJ982886 WTX982877:WUA982877 ABD261981:ABG261981 AKZ261981:ALC261981 AUV261981:AUY261981 BER261981:BEU261981 BON261981:BOQ261981 BYJ261981:BYM261981 CIF261981:CII261981 CSB261981:CSE261981 DBX261981:DCA261981 DLT261981:DLW261981 DVP261981:DVS261981 EFL261981:EFO261981 EPH261981:EPK261981 EZD261981:EZG261981 FIZ261981:FJC261981 FSV261981:FSY261981 GCR261981:GCU261981 GMN261981:GMQ261981 GWJ261981:GWM261981 HGF261981:HGI261981 HQB261981:HQE261981 HZX261981:IAA261981 IJT261981:IJW261981 ITP261981:ITS261981 JDL261981:JDO261981 JNH261981:JNK261981 JXD261981:JXG261981 KGZ261981:KHC261981 KQV261981:KQY261981 LAR261981:LAU261981 LKN261981:LKQ261981 LUJ261981:LUM261981 MEF261981:MEI261981 MOB261981:MOE261981 MXX261981:MYA261981 NHT261981:NHW261981 NRP261981:NRS261981 OBL261981:OBO261981 OLH261981:OLK261981 OVD261981:OVG261981 PEZ261981:PFC261981 POV261981:POY261981 PYR261981:PYU261981 QIN261981:QIQ261981 QSJ261981:QSM261981 RCF261981:RCI261981 RMB261981:RME261981 RVX261981:RWA261981 SFT261981:SFW261981 SPP261981:SPS261981 SZL261981:SZO261981 TJH261981:TJK261981 TTD261981:TTG261981 UCZ261981:UDC261981 UMV261981:UMY261981 UWR261981:UWU261981 VGN261981:VGQ261981 VQJ261981:VQM261981 WAF261981:WAI261981 WKB261981:WKE261981 WTX261981:WUA261981 J130871 HL327517:HO327517 J196407 HL65335:HX65335 RH65335:RT65335 ABD65335:ABP65335 AKZ65335:ALL65335 AUV65335:AVH65335 BER65335:BFD65335 BON65335:BOZ65335 BYJ65335:BYV65335 CIF65335:CIR65335 CSB65335:CSN65335 DBX65335:DCJ65335 DLT65335:DMF65335 DVP65335:DWB65335 EFL65335:EFX65335 EPH65335:EPT65335 EZD65335:EZP65335 FIZ65335:FJL65335 FSV65335:FTH65335 GCR65335:GDD65335 GMN65335:GMZ65335 GWJ65335:GWV65335 HGF65335:HGR65335 HQB65335:HQN65335 HZX65335:IAJ65335 IJT65335:IKF65335 ITP65335:IUB65335 JDL65335:JDX65335 JNH65335:JNT65335 JXD65335:JXP65335 KGZ65335:KHL65335 KQV65335:KRH65335 LAR65335:LBD65335 LKN65335:LKZ65335 LUJ65335:LUV65335 MEF65335:MER65335 MOB65335:MON65335 MXX65335:MYJ65335 NHT65335:NIF65335 NRP65335:NSB65335 OBL65335:OBX65335 OLH65335:OLT65335 OVD65335:OVP65335 PEZ65335:PFL65335 POV65335:PPH65335 PYR65335:PZD65335 QIN65335:QIZ65335 QSJ65335:QSV65335 RCF65335:RCR65335 RMB65335:RMN65335 RVX65335:RWJ65335 SFT65335:SGF65335 SPP65335:SQB65335 SZL65335:SZX65335 TJH65335:TJT65335 TTD65335:TTP65335 UCZ65335:UDL65335 UMV65335:UNH65335 UWR65335:UXD65335 VGN65335:VGZ65335 VQJ65335:VQV65335 WAF65335:WAR65335 WKB65335:WKN65335 WTX65335:WUJ65335 J261943 HL130871:HX130871 RH130871:RT130871 ABD130871:ABP130871 AKZ130871:ALL130871 AUV130871:AVH130871 BER130871:BFD130871 BON130871:BOZ130871 BYJ130871:BYV130871 CIF130871:CIR130871 CSB130871:CSN130871 DBX130871:DCJ130871 DLT130871:DMF130871 DVP130871:DWB130871 EFL130871:EFX130871 EPH130871:EPT130871 EZD130871:EZP130871 FIZ130871:FJL130871 FSV130871:FTH130871 GCR130871:GDD130871 GMN130871:GMZ130871 GWJ130871:GWV130871 HGF130871:HGR130871 HQB130871:HQN130871 HZX130871:IAJ130871 IJT130871:IKF130871 ITP130871:IUB130871 JDL130871:JDX130871 JNH130871:JNT130871 JXD130871:JXP130871 KGZ130871:KHL130871 KQV130871:KRH130871 LAR130871:LBD130871 LKN130871:LKZ130871 LUJ130871:LUV130871 MEF130871:MER130871 MOB130871:MON130871 MXX130871:MYJ130871 NHT130871:NIF130871 NRP130871:NSB130871 OBL130871:OBX130871 OLH130871:OLT130871 OVD130871:OVP130871 PEZ130871:PFL130871 POV130871:PPH130871 PYR130871:PZD130871 QIN130871:QIZ130871 QSJ130871:QSV130871 RCF130871:RCR130871 RMB130871:RMN130871 RVX130871:RWJ130871 SFT130871:SGF130871 SPP130871:SQB130871 SZL130871:SZX130871 TJH130871:TJT130871 TTD130871:TTP130871 UCZ130871:UDL130871 UMV130871:UNH130871 UWR130871:UXD130871 VGN130871:VGZ130871 VQJ130871:VQV130871 WAF130871:WAR130871 WKB130871:WKN130871 WTX130871:WUJ130871 J327479 HL196407:HX196407 RH196407:RT196407 ABD196407:ABP196407 AKZ196407:ALL196407 AUV196407:AVH196407 BER196407:BFD196407 BON196407:BOZ196407 BYJ196407:BYV196407 CIF196407:CIR196407 CSB196407:CSN196407 DBX196407:DCJ196407 DLT196407:DMF196407 DVP196407:DWB196407 EFL196407:EFX196407 EPH196407:EPT196407 EZD196407:EZP196407 FIZ196407:FJL196407 FSV196407:FTH196407 GCR196407:GDD196407 GMN196407:GMZ196407 GWJ196407:GWV196407 HGF196407:HGR196407 HQB196407:HQN196407 HZX196407:IAJ196407 IJT196407:IKF196407 ITP196407:IUB196407 JDL196407:JDX196407 JNH196407:JNT196407 JXD196407:JXP196407 KGZ196407:KHL196407 KQV196407:KRH196407 LAR196407:LBD196407 LKN196407:LKZ196407 LUJ196407:LUV196407 MEF196407:MER196407 MOB196407:MON196407 MXX196407:MYJ196407 NHT196407:NIF196407 NRP196407:NSB196407 OBL196407:OBX196407 OLH196407:OLT196407 OVD196407:OVP196407 PEZ196407:PFL196407 POV196407:PPH196407 PYR196407:PZD196407 QIN196407:QIZ196407 QSJ196407:QSV196407 RCF196407:RCR196407 RMB196407:RMN196407 RVX196407:RWJ196407 SFT196407:SGF196407 SPP196407:SQB196407 SZL196407:SZX196407 TJH196407:TJT196407 TTD196407:TTP196407 UCZ196407:UDL196407 UMV196407:UNH196407 UWR196407:UXD196407 VGN196407:VGZ196407 VQJ196407:VQV196407 WAF196407:WAR196407 WKB196407:WKN196407 WTX196407:WUJ196407 J393015 HL261943:HX261943 RH261943:RT261943 ABD261943:ABP261943 AKZ261943:ALL261943 AUV261943:AVH261943 BER261943:BFD261943 BON261943:BOZ261943 BYJ261943:BYV261943 CIF261943:CIR261943 CSB261943:CSN261943 DBX261943:DCJ261943 DLT261943:DMF261943 DVP261943:DWB261943 EFL261943:EFX261943 EPH261943:EPT261943 EZD261943:EZP261943 FIZ261943:FJL261943 FSV261943:FTH261943 GCR261943:GDD261943 GMN261943:GMZ261943 GWJ261943:GWV261943 HGF261943:HGR261943 HQB261943:HQN261943 HZX261943:IAJ261943 IJT261943:IKF261943 ITP261943:IUB261943 JDL261943:JDX261943 JNH261943:JNT261943 JXD261943:JXP261943 KGZ261943:KHL261943 KQV261943:KRH261943 LAR261943:LBD261943 LKN261943:LKZ261943 LUJ261943:LUV261943 MEF261943:MER261943 MOB261943:MON261943 MXX261943:MYJ261943 NHT261943:NIF261943 NRP261943:NSB261943 OBL261943:OBX261943 OLH261943:OLT261943 OVD261943:OVP261943 PEZ261943:PFL261943 POV261943:PPH261943 PYR261943:PZD261943 QIN261943:QIZ261943 QSJ261943:QSV261943 RCF261943:RCR261943 RMB261943:RMN261943 RVX261943:RWJ261943 SFT261943:SGF261943 SPP261943:SQB261943 SZL261943:SZX261943 TJH261943:TJT261943 TTD261943:TTP261943 UCZ261943:UDL261943 UMV261943:UNH261943 UWR261943:UXD261943 VGN261943:VGZ261943 VQJ261943:VQV261943 WAF261943:WAR261943 WKB261943:WKN261943 WTX261943:WUJ261943 J458551 HL327479:HX327479 RH327479:RT327479 ABD327479:ABP327479 AKZ327479:ALL327479 AUV327479:AVH327479 BER327479:BFD327479 BON327479:BOZ327479 BYJ327479:BYV327479 CIF327479:CIR327479 CSB327479:CSN327479 DBX327479:DCJ327479 DLT327479:DMF327479 DVP327479:DWB327479 EFL327479:EFX327479 EPH327479:EPT327479 EZD327479:EZP327479 FIZ327479:FJL327479 FSV327479:FTH327479 GCR327479:GDD327479 GMN327479:GMZ327479 GWJ327479:GWV327479 HGF327479:HGR327479 HQB327479:HQN327479 HZX327479:IAJ327479 IJT327479:IKF327479 ITP327479:IUB327479 JDL327479:JDX327479 JNH327479:JNT327479 JXD327479:JXP327479 KGZ327479:KHL327479 KQV327479:KRH327479 LAR327479:LBD327479 LKN327479:LKZ327479 LUJ327479:LUV327479 MEF327479:MER327479 MOB327479:MON327479 MXX327479:MYJ327479 NHT327479:NIF327479 NRP327479:NSB327479 OBL327479:OBX327479 OLH327479:OLT327479 OVD327479:OVP327479 PEZ327479:PFL327479 POV327479:PPH327479 PYR327479:PZD327479 QIN327479:QIZ327479 QSJ327479:QSV327479 RCF327479:RCR327479 RMB327479:RMN327479 RVX327479:RWJ327479 SFT327479:SGF327479 SPP327479:SQB327479 SZL327479:SZX327479 TJH327479:TJT327479 TTD327479:TTP327479 UCZ327479:UDL327479 UMV327479:UNH327479 UWR327479:UXD327479 VGN327479:VGZ327479 VQJ327479:VQV327479 WAF327479:WAR327479 WKB327479:WKN327479 WTX327479:WUJ327479 J524087 HL393015:HX393015 RH393015:RT393015 ABD393015:ABP393015 AKZ393015:ALL393015 AUV393015:AVH393015 BER393015:BFD393015 BON393015:BOZ393015 BYJ393015:BYV393015 CIF393015:CIR393015 CSB393015:CSN393015 DBX393015:DCJ393015 DLT393015:DMF393015 DVP393015:DWB393015 EFL393015:EFX393015 EPH393015:EPT393015 EZD393015:EZP393015 FIZ393015:FJL393015 FSV393015:FTH393015 GCR393015:GDD393015 GMN393015:GMZ393015 GWJ393015:GWV393015 HGF393015:HGR393015 HQB393015:HQN393015 HZX393015:IAJ393015 IJT393015:IKF393015 ITP393015:IUB393015 JDL393015:JDX393015 JNH393015:JNT393015 JXD393015:JXP393015 KGZ393015:KHL393015 KQV393015:KRH393015 LAR393015:LBD393015 LKN393015:LKZ393015 LUJ393015:LUV393015 MEF393015:MER393015 MOB393015:MON393015 MXX393015:MYJ393015 NHT393015:NIF393015 NRP393015:NSB393015 OBL393015:OBX393015 OLH393015:OLT393015 OVD393015:OVP393015 PEZ393015:PFL393015 POV393015:PPH393015 PYR393015:PZD393015 QIN393015:QIZ393015 QSJ393015:QSV393015 RCF393015:RCR393015 RMB393015:RMN393015 RVX393015:RWJ393015 SFT393015:SGF393015 SPP393015:SQB393015 SZL393015:SZX393015 TJH393015:TJT393015 TTD393015:TTP393015 UCZ393015:UDL393015 UMV393015:UNH393015 UWR393015:UXD393015 VGN393015:VGZ393015 VQJ393015:VQV393015 WAF393015:WAR393015 WKB393015:WKN393015 WTX393015:WUJ393015 J589623 HL458551:HX458551 RH458551:RT458551 ABD458551:ABP458551 AKZ458551:ALL458551 AUV458551:AVH458551 BER458551:BFD458551 BON458551:BOZ458551 BYJ458551:BYV458551 CIF458551:CIR458551 CSB458551:CSN458551 DBX458551:DCJ458551 DLT458551:DMF458551 DVP458551:DWB458551 EFL458551:EFX458551 EPH458551:EPT458551 EZD458551:EZP458551 FIZ458551:FJL458551 FSV458551:FTH458551 GCR458551:GDD458551 GMN458551:GMZ458551 GWJ458551:GWV458551 HGF458551:HGR458551 HQB458551:HQN458551 HZX458551:IAJ458551 IJT458551:IKF458551 ITP458551:IUB458551 JDL458551:JDX458551 JNH458551:JNT458551 JXD458551:JXP458551 KGZ458551:KHL458551 KQV458551:KRH458551 LAR458551:LBD458551 LKN458551:LKZ458551 LUJ458551:LUV458551 MEF458551:MER458551 MOB458551:MON458551 MXX458551:MYJ458551 NHT458551:NIF458551 NRP458551:NSB458551 OBL458551:OBX458551 OLH458551:OLT458551 OVD458551:OVP458551 PEZ458551:PFL458551 POV458551:PPH458551 PYR458551:PZD458551 QIN458551:QIZ458551 QSJ458551:QSV458551 RCF458551:RCR458551 RMB458551:RMN458551 RVX458551:RWJ458551 SFT458551:SGF458551 SPP458551:SQB458551 SZL458551:SZX458551 TJH458551:TJT458551 TTD458551:TTP458551 UCZ458551:UDL458551 UMV458551:UNH458551 UWR458551:UXD458551 VGN458551:VGZ458551 VQJ458551:VQV458551 WAF458551:WAR458551 WKB458551:WKN458551 WTX458551:WUJ458551 J655159 HL524087:HX524087 RH524087:RT524087 ABD524087:ABP524087 AKZ524087:ALL524087 AUV524087:AVH524087 BER524087:BFD524087 BON524087:BOZ524087 BYJ524087:BYV524087 CIF524087:CIR524087 CSB524087:CSN524087 DBX524087:DCJ524087 DLT524087:DMF524087 DVP524087:DWB524087 EFL524087:EFX524087 EPH524087:EPT524087 EZD524087:EZP524087 FIZ524087:FJL524087 FSV524087:FTH524087 GCR524087:GDD524087 GMN524087:GMZ524087 GWJ524087:GWV524087 HGF524087:HGR524087 HQB524087:HQN524087 HZX524087:IAJ524087 IJT524087:IKF524087 ITP524087:IUB524087 JDL524087:JDX524087 JNH524087:JNT524087 JXD524087:JXP524087 KGZ524087:KHL524087 KQV524087:KRH524087 LAR524087:LBD524087 LKN524087:LKZ524087 LUJ524087:LUV524087 MEF524087:MER524087 MOB524087:MON524087 MXX524087:MYJ524087 NHT524087:NIF524087 NRP524087:NSB524087 OBL524087:OBX524087 OLH524087:OLT524087 OVD524087:OVP524087 PEZ524087:PFL524087 POV524087:PPH524087 PYR524087:PZD524087 QIN524087:QIZ524087 QSJ524087:QSV524087 RCF524087:RCR524087 RMB524087:RMN524087 RVX524087:RWJ524087 SFT524087:SGF524087 SPP524087:SQB524087 SZL524087:SZX524087 TJH524087:TJT524087 TTD524087:TTP524087 UCZ524087:UDL524087 UMV524087:UNH524087 UWR524087:UXD524087 VGN524087:VGZ524087 VQJ524087:VQV524087 WAF524087:WAR524087 WKB524087:WKN524087 WTX524087:WUJ524087 J720695 HL589623:HX589623 RH589623:RT589623 ABD589623:ABP589623 AKZ589623:ALL589623 AUV589623:AVH589623 BER589623:BFD589623 BON589623:BOZ589623 BYJ589623:BYV589623 CIF589623:CIR589623 CSB589623:CSN589623 DBX589623:DCJ589623 DLT589623:DMF589623 DVP589623:DWB589623 EFL589623:EFX589623 EPH589623:EPT589623 EZD589623:EZP589623 FIZ589623:FJL589623 FSV589623:FTH589623 GCR589623:GDD589623 GMN589623:GMZ589623 GWJ589623:GWV589623 HGF589623:HGR589623 HQB589623:HQN589623 HZX589623:IAJ589623 IJT589623:IKF589623 ITP589623:IUB589623 JDL589623:JDX589623 JNH589623:JNT589623 JXD589623:JXP589623 KGZ589623:KHL589623 KQV589623:KRH589623 LAR589623:LBD589623 LKN589623:LKZ589623 LUJ589623:LUV589623 MEF589623:MER589623 MOB589623:MON589623 MXX589623:MYJ589623 NHT589623:NIF589623 NRP589623:NSB589623 OBL589623:OBX589623 OLH589623:OLT589623 OVD589623:OVP589623 PEZ589623:PFL589623 POV589623:PPH589623 PYR589623:PZD589623 QIN589623:QIZ589623 QSJ589623:QSV589623 RCF589623:RCR589623 RMB589623:RMN589623 RVX589623:RWJ589623 SFT589623:SGF589623 SPP589623:SQB589623 SZL589623:SZX589623 TJH589623:TJT589623 TTD589623:TTP589623 UCZ589623:UDL589623 UMV589623:UNH589623 UWR589623:UXD589623 VGN589623:VGZ589623 VQJ589623:VQV589623 WAF589623:WAR589623 WKB589623:WKN589623 WTX589623:WUJ589623 J786231 HL655159:HX655159 RH655159:RT655159 ABD655159:ABP655159 AKZ655159:ALL655159 AUV655159:AVH655159 BER655159:BFD655159 BON655159:BOZ655159 BYJ655159:BYV655159 CIF655159:CIR655159 CSB655159:CSN655159 DBX655159:DCJ655159 DLT655159:DMF655159 DVP655159:DWB655159 EFL655159:EFX655159 EPH655159:EPT655159 EZD655159:EZP655159 FIZ655159:FJL655159 FSV655159:FTH655159 GCR655159:GDD655159 GMN655159:GMZ655159 GWJ655159:GWV655159 HGF655159:HGR655159 HQB655159:HQN655159 HZX655159:IAJ655159 IJT655159:IKF655159 ITP655159:IUB655159 JDL655159:JDX655159 JNH655159:JNT655159 JXD655159:JXP655159 KGZ655159:KHL655159 KQV655159:KRH655159 LAR655159:LBD655159 LKN655159:LKZ655159 LUJ655159:LUV655159 MEF655159:MER655159 MOB655159:MON655159 MXX655159:MYJ655159 NHT655159:NIF655159 NRP655159:NSB655159 OBL655159:OBX655159 OLH655159:OLT655159 OVD655159:OVP655159 PEZ655159:PFL655159 POV655159:PPH655159 PYR655159:PZD655159 QIN655159:QIZ655159 QSJ655159:QSV655159 RCF655159:RCR655159 RMB655159:RMN655159 RVX655159:RWJ655159 SFT655159:SGF655159 SPP655159:SQB655159 SZL655159:SZX655159 TJH655159:TJT655159 TTD655159:TTP655159 UCZ655159:UDL655159 UMV655159:UNH655159 UWR655159:UXD655159 VGN655159:VGZ655159 VQJ655159:VQV655159 WAF655159:WAR655159 WKB655159:WKN655159 WTX655159:WUJ655159 J851767 HL720695:HX720695 RH720695:RT720695 ABD720695:ABP720695 AKZ720695:ALL720695 AUV720695:AVH720695 BER720695:BFD720695 BON720695:BOZ720695 BYJ720695:BYV720695 CIF720695:CIR720695 CSB720695:CSN720695 DBX720695:DCJ720695 DLT720695:DMF720695 DVP720695:DWB720695 EFL720695:EFX720695 EPH720695:EPT720695 EZD720695:EZP720695 FIZ720695:FJL720695 FSV720695:FTH720695 GCR720695:GDD720695 GMN720695:GMZ720695 GWJ720695:GWV720695 HGF720695:HGR720695 HQB720695:HQN720695 HZX720695:IAJ720695 IJT720695:IKF720695 ITP720695:IUB720695 JDL720695:JDX720695 JNH720695:JNT720695 JXD720695:JXP720695 KGZ720695:KHL720695 KQV720695:KRH720695 LAR720695:LBD720695 LKN720695:LKZ720695 LUJ720695:LUV720695 MEF720695:MER720695 MOB720695:MON720695 MXX720695:MYJ720695 NHT720695:NIF720695 NRP720695:NSB720695 OBL720695:OBX720695 OLH720695:OLT720695 OVD720695:OVP720695 PEZ720695:PFL720695 POV720695:PPH720695 PYR720695:PZD720695 QIN720695:QIZ720695 QSJ720695:QSV720695 RCF720695:RCR720695 RMB720695:RMN720695 RVX720695:RWJ720695 SFT720695:SGF720695 SPP720695:SQB720695 SZL720695:SZX720695 TJH720695:TJT720695 TTD720695:TTP720695 UCZ720695:UDL720695 UMV720695:UNH720695 UWR720695:UXD720695 VGN720695:VGZ720695 VQJ720695:VQV720695 WAF720695:WAR720695 WKB720695:WKN720695 WTX720695:WUJ720695 J917303 HL786231:HX786231 RH786231:RT786231 ABD786231:ABP786231 AKZ786231:ALL786231 AUV786231:AVH786231 BER786231:BFD786231 BON786231:BOZ786231 BYJ786231:BYV786231 CIF786231:CIR786231 CSB786231:CSN786231 DBX786231:DCJ786231 DLT786231:DMF786231 DVP786231:DWB786231 EFL786231:EFX786231 EPH786231:EPT786231 EZD786231:EZP786231 FIZ786231:FJL786231 FSV786231:FTH786231 GCR786231:GDD786231 GMN786231:GMZ786231 GWJ786231:GWV786231 HGF786231:HGR786231 HQB786231:HQN786231 HZX786231:IAJ786231 IJT786231:IKF786231 ITP786231:IUB786231 JDL786231:JDX786231 JNH786231:JNT786231 JXD786231:JXP786231 KGZ786231:KHL786231 KQV786231:KRH786231 LAR786231:LBD786231 LKN786231:LKZ786231 LUJ786231:LUV786231 MEF786231:MER786231 MOB786231:MON786231 MXX786231:MYJ786231 NHT786231:NIF786231 NRP786231:NSB786231 OBL786231:OBX786231 OLH786231:OLT786231 OVD786231:OVP786231 PEZ786231:PFL786231 POV786231:PPH786231 PYR786231:PZD786231 QIN786231:QIZ786231 QSJ786231:QSV786231 RCF786231:RCR786231 RMB786231:RMN786231 RVX786231:RWJ786231 SFT786231:SGF786231 SPP786231:SQB786231 SZL786231:SZX786231 TJH786231:TJT786231 TTD786231:TTP786231 UCZ786231:UDL786231 UMV786231:UNH786231 UWR786231:UXD786231 VGN786231:VGZ786231 VQJ786231:VQV786231 WAF786231:WAR786231 WKB786231:WKN786231 WTX786231:WUJ786231 J982839 HL851767:HX851767 RH851767:RT851767 ABD851767:ABP851767 AKZ851767:ALL851767 AUV851767:AVH851767 BER851767:BFD851767 BON851767:BOZ851767 BYJ851767:BYV851767 CIF851767:CIR851767 CSB851767:CSN851767 DBX851767:DCJ851767 DLT851767:DMF851767 DVP851767:DWB851767 EFL851767:EFX851767 EPH851767:EPT851767 EZD851767:EZP851767 FIZ851767:FJL851767 FSV851767:FTH851767 GCR851767:GDD851767 GMN851767:GMZ851767 GWJ851767:GWV851767 HGF851767:HGR851767 HQB851767:HQN851767 HZX851767:IAJ851767 IJT851767:IKF851767 ITP851767:IUB851767 JDL851767:JDX851767 JNH851767:JNT851767 JXD851767:JXP851767 KGZ851767:KHL851767 KQV851767:KRH851767 LAR851767:LBD851767 LKN851767:LKZ851767 LUJ851767:LUV851767 MEF851767:MER851767 MOB851767:MON851767 MXX851767:MYJ851767 NHT851767:NIF851767 NRP851767:NSB851767 OBL851767:OBX851767 OLH851767:OLT851767 OVD851767:OVP851767 PEZ851767:PFL851767 POV851767:PPH851767 PYR851767:PZD851767 QIN851767:QIZ851767 QSJ851767:QSV851767 RCF851767:RCR851767 RMB851767:RMN851767 RVX851767:RWJ851767 SFT851767:SGF851767 SPP851767:SQB851767 SZL851767:SZX851767 TJH851767:TJT851767 TTD851767:TTP851767 UCZ851767:UDL851767 UMV851767:UNH851767 UWR851767:UXD851767 VGN851767:VGZ851767 VQJ851767:VQV851767 WAF851767:WAR851767 WKB851767:WKN851767 WTX851767:WUJ851767 J393053 HL917303:HX917303 RH917303:RT917303 ABD917303:ABP917303 AKZ917303:ALL917303 AUV917303:AVH917303 BER917303:BFD917303 BON917303:BOZ917303 BYJ917303:BYV917303 CIF917303:CIR917303 CSB917303:CSN917303 DBX917303:DCJ917303 DLT917303:DMF917303 DVP917303:DWB917303 EFL917303:EFX917303 EPH917303:EPT917303 EZD917303:EZP917303 FIZ917303:FJL917303 FSV917303:FTH917303 GCR917303:GDD917303 GMN917303:GMZ917303 GWJ917303:GWV917303 HGF917303:HGR917303 HQB917303:HQN917303 HZX917303:IAJ917303 IJT917303:IKF917303 ITP917303:IUB917303 JDL917303:JDX917303 JNH917303:JNT917303 JXD917303:JXP917303 KGZ917303:KHL917303 KQV917303:KRH917303 LAR917303:LBD917303 LKN917303:LKZ917303 LUJ917303:LUV917303 MEF917303:MER917303 MOB917303:MON917303 MXX917303:MYJ917303 NHT917303:NIF917303 NRP917303:NSB917303 OBL917303:OBX917303 OLH917303:OLT917303 OVD917303:OVP917303 PEZ917303:PFL917303 POV917303:PPH917303 PYR917303:PZD917303 QIN917303:QIZ917303 QSJ917303:QSV917303 RCF917303:RCR917303 RMB917303:RMN917303 RVX917303:RWJ917303 SFT917303:SGF917303 SPP917303:SQB917303 SZL917303:SZX917303 TJH917303:TJT917303 TTD917303:TTP917303 UCZ917303:UDL917303 UMV917303:UNH917303 UWR917303:UXD917303 VGN917303:VGZ917303 VQJ917303:VQV917303 WAF917303:WAR917303 WKB917303:WKN917303 WTX917303:WUJ917303 J65343:J65345 HL982839:HX982839 RH982839:RT982839 ABD982839:ABP982839 AKZ982839:ALL982839 AUV982839:AVH982839 BER982839:BFD982839 BON982839:BOZ982839 BYJ982839:BYV982839 CIF982839:CIR982839 CSB982839:CSN982839 DBX982839:DCJ982839 DLT982839:DMF982839 DVP982839:DWB982839 EFL982839:EFX982839 EPH982839:EPT982839 EZD982839:EZP982839 FIZ982839:FJL982839 FSV982839:FTH982839 GCR982839:GDD982839 GMN982839:GMZ982839 GWJ982839:GWV982839 HGF982839:HGR982839 HQB982839:HQN982839 HZX982839:IAJ982839 IJT982839:IKF982839 ITP982839:IUB982839 JDL982839:JDX982839 JNH982839:JNT982839 JXD982839:JXP982839 KGZ982839:KHL982839 KQV982839:KRH982839 LAR982839:LBD982839 LKN982839:LKZ982839 LUJ982839:LUV982839 MEF982839:MER982839 MOB982839:MON982839 MXX982839:MYJ982839 NHT982839:NIF982839 NRP982839:NSB982839 OBL982839:OBX982839 OLH982839:OLT982839 OVD982839:OVP982839 PEZ982839:PFL982839 POV982839:PPH982839 PYR982839:PZD982839 QIN982839:QIZ982839 QSJ982839:QSV982839 RCF982839:RCR982839 RMB982839:RMN982839 RVX982839:RWJ982839 SFT982839:SGF982839 SPP982839:SQB982839 SZL982839:SZX982839 TJH982839:TJT982839 TTD982839:TTP982839 UCZ982839:UDL982839 UMV982839:UNH982839 UWR982839:UXD982839 VGN982839:VGZ982839 VQJ982839:VQV982839 WAF982839:WAR982839 WKB982839:WKN982839 WTX982839:WUJ982839 RH327517:RK327517 ABD327517:ABG327517 AKZ327517:ALC327517 AUV327517:AUY327517 BER327517:BEU327517 BON327517:BOQ327517 BYJ327517:BYM327517 CIF327517:CII327517 CSB327517:CSE327517 DBX327517:DCA327517 DLT327517:DLW327517 DVP327517:DVS327517 EFL327517:EFO327517 EPH327517:EPK327517 EZD327517:EZG327517 FIZ327517:FJC327517 FSV327517:FSY327517 GCR327517:GCU327517 GMN327517:GMQ327517 GWJ327517:GWM327517 HGF327517:HGI327517 HQB327517:HQE327517 HZX327517:IAA327517 IJT327517:IJW327517 ITP327517:ITS327517 JDL327517:JDO327517 JNH327517:JNK327517 JXD327517:JXG327517 KGZ327517:KHC327517 KQV327517:KQY327517 LAR327517:LAU327517 LKN327517:LKQ327517 LUJ327517:LUM327517 MEF327517:MEI327517 MOB327517:MOE327517 MXX327517:MYA327517 NHT327517:NHW327517 NRP327517:NRS327517 OBL327517:OBO327517 OLH327517:OLK327517 OVD327517:OVG327517 PEZ327517:PFC327517 POV327517:POY327517 PYR327517:PYU327517 QIN327517:QIQ327517 QSJ327517:QSM327517 RCF327517:RCI327517 RMB327517:RME327517 RVX327517:RWA327517 SFT327517:SFW327517 SPP327517:SPS327517 SZL327517:SZO327517 TJH327517:TJK327517 TTD327517:TTG327517 UCZ327517:UDC327517 UMV327517:UMY327517 UWR327517:UWU327517 VGN327517:VGQ327517 VQJ327517:VQM327517 WAF327517:WAI327517 WKB327517:WKE327517 WTX327517:WUA327517 J130879:J130881 J196415:J196417 HL65343:HX65345 RH65343:RT65345 ABD65343:ABP65345 AKZ65343:ALL65345 AUV65343:AVH65345 BER65343:BFD65345 BON65343:BOZ65345 BYJ65343:BYV65345 CIF65343:CIR65345 CSB65343:CSN65345 DBX65343:DCJ65345 DLT65343:DMF65345 DVP65343:DWB65345 EFL65343:EFX65345 EPH65343:EPT65345 EZD65343:EZP65345 FIZ65343:FJL65345 FSV65343:FTH65345 GCR65343:GDD65345 GMN65343:GMZ65345 GWJ65343:GWV65345 HGF65343:HGR65345 HQB65343:HQN65345 HZX65343:IAJ65345 IJT65343:IKF65345 ITP65343:IUB65345 JDL65343:JDX65345 JNH65343:JNT65345 JXD65343:JXP65345 KGZ65343:KHL65345 KQV65343:KRH65345 LAR65343:LBD65345 LKN65343:LKZ65345 LUJ65343:LUV65345 MEF65343:MER65345 MOB65343:MON65345 MXX65343:MYJ65345 NHT65343:NIF65345 NRP65343:NSB65345 OBL65343:OBX65345 OLH65343:OLT65345 OVD65343:OVP65345 PEZ65343:PFL65345 POV65343:PPH65345 PYR65343:PZD65345 QIN65343:QIZ65345 QSJ65343:QSV65345 RCF65343:RCR65345 RMB65343:RMN65345 RVX65343:RWJ65345 SFT65343:SGF65345 SPP65343:SQB65345 SZL65343:SZX65345 TJH65343:TJT65345 TTD65343:TTP65345 UCZ65343:UDL65345 UMV65343:UNH65345 UWR65343:UXD65345 VGN65343:VGZ65345 VQJ65343:VQV65345 WAF65343:WAR65345 WKB65343:WKN65345 WTX65343:WUJ65345 J261951:J261953 HL130879:HX130881 RH130879:RT130881 ABD130879:ABP130881 AKZ130879:ALL130881 AUV130879:AVH130881 BER130879:BFD130881 BON130879:BOZ130881 BYJ130879:BYV130881 CIF130879:CIR130881 CSB130879:CSN130881 DBX130879:DCJ130881 DLT130879:DMF130881 DVP130879:DWB130881 EFL130879:EFX130881 EPH130879:EPT130881 EZD130879:EZP130881 FIZ130879:FJL130881 FSV130879:FTH130881 GCR130879:GDD130881 GMN130879:GMZ130881 GWJ130879:GWV130881 HGF130879:HGR130881 HQB130879:HQN130881 HZX130879:IAJ130881 IJT130879:IKF130881 ITP130879:IUB130881 JDL130879:JDX130881 JNH130879:JNT130881 JXD130879:JXP130881 KGZ130879:KHL130881 KQV130879:KRH130881 LAR130879:LBD130881 LKN130879:LKZ130881 LUJ130879:LUV130881 MEF130879:MER130881 MOB130879:MON130881 MXX130879:MYJ130881 NHT130879:NIF130881 NRP130879:NSB130881 OBL130879:OBX130881 OLH130879:OLT130881 OVD130879:OVP130881 PEZ130879:PFL130881 POV130879:PPH130881 PYR130879:PZD130881 QIN130879:QIZ130881 QSJ130879:QSV130881 RCF130879:RCR130881 RMB130879:RMN130881 RVX130879:RWJ130881 SFT130879:SGF130881 SPP130879:SQB130881 SZL130879:SZX130881 TJH130879:TJT130881 TTD130879:TTP130881 UCZ130879:UDL130881 UMV130879:UNH130881 UWR130879:UXD130881 VGN130879:VGZ130881 VQJ130879:VQV130881 WAF130879:WAR130881 WKB130879:WKN130881 WTX130879:WUJ130881 J327487:J327489 HL196415:HX196417 RH196415:RT196417 ABD196415:ABP196417 AKZ196415:ALL196417 AUV196415:AVH196417 BER196415:BFD196417 BON196415:BOZ196417 BYJ196415:BYV196417 CIF196415:CIR196417 CSB196415:CSN196417 DBX196415:DCJ196417 DLT196415:DMF196417 DVP196415:DWB196417 EFL196415:EFX196417 EPH196415:EPT196417 EZD196415:EZP196417 FIZ196415:FJL196417 FSV196415:FTH196417 GCR196415:GDD196417 GMN196415:GMZ196417 GWJ196415:GWV196417 HGF196415:HGR196417 HQB196415:HQN196417 HZX196415:IAJ196417 IJT196415:IKF196417 ITP196415:IUB196417 JDL196415:JDX196417 JNH196415:JNT196417 JXD196415:JXP196417 KGZ196415:KHL196417 KQV196415:KRH196417 LAR196415:LBD196417 LKN196415:LKZ196417 LUJ196415:LUV196417 MEF196415:MER196417 MOB196415:MON196417 MXX196415:MYJ196417 NHT196415:NIF196417 NRP196415:NSB196417 OBL196415:OBX196417 OLH196415:OLT196417 OVD196415:OVP196417 PEZ196415:PFL196417 POV196415:PPH196417 PYR196415:PZD196417 QIN196415:QIZ196417 QSJ196415:QSV196417 RCF196415:RCR196417 RMB196415:RMN196417 RVX196415:RWJ196417 SFT196415:SGF196417 SPP196415:SQB196417 SZL196415:SZX196417 TJH196415:TJT196417 TTD196415:TTP196417 UCZ196415:UDL196417 UMV196415:UNH196417 UWR196415:UXD196417 VGN196415:VGZ196417 VQJ196415:VQV196417 WAF196415:WAR196417 WKB196415:WKN196417 WTX196415:WUJ196417 J393023:J393025 HL261951:HX261953 RH261951:RT261953 ABD261951:ABP261953 AKZ261951:ALL261953 AUV261951:AVH261953 BER261951:BFD261953 BON261951:BOZ261953 BYJ261951:BYV261953 CIF261951:CIR261953 CSB261951:CSN261953 DBX261951:DCJ261953 DLT261951:DMF261953 DVP261951:DWB261953 EFL261951:EFX261953 EPH261951:EPT261953 EZD261951:EZP261953 FIZ261951:FJL261953 FSV261951:FTH261953 GCR261951:GDD261953 GMN261951:GMZ261953 GWJ261951:GWV261953 HGF261951:HGR261953 HQB261951:HQN261953 HZX261951:IAJ261953 IJT261951:IKF261953 ITP261951:IUB261953 JDL261951:JDX261953 JNH261951:JNT261953 JXD261951:JXP261953 KGZ261951:KHL261953 KQV261951:KRH261953 LAR261951:LBD261953 LKN261951:LKZ261953 LUJ261951:LUV261953 MEF261951:MER261953 MOB261951:MON261953 MXX261951:MYJ261953 NHT261951:NIF261953 NRP261951:NSB261953 OBL261951:OBX261953 OLH261951:OLT261953 OVD261951:OVP261953 PEZ261951:PFL261953 POV261951:PPH261953 PYR261951:PZD261953 QIN261951:QIZ261953 QSJ261951:QSV261953 RCF261951:RCR261953 RMB261951:RMN261953 RVX261951:RWJ261953 SFT261951:SGF261953 SPP261951:SQB261953 SZL261951:SZX261953 TJH261951:TJT261953 TTD261951:TTP261953 UCZ261951:UDL261953 UMV261951:UNH261953 UWR261951:UXD261953 VGN261951:VGZ261953 VQJ261951:VQV261953 WAF261951:WAR261953 WKB261951:WKN261953 WTX261951:WUJ261953 J458559:J458561 HL327487:HX327489 RH327487:RT327489 ABD327487:ABP327489 AKZ327487:ALL327489 AUV327487:AVH327489 BER327487:BFD327489 BON327487:BOZ327489 BYJ327487:BYV327489 CIF327487:CIR327489 CSB327487:CSN327489 DBX327487:DCJ327489 DLT327487:DMF327489 DVP327487:DWB327489 EFL327487:EFX327489 EPH327487:EPT327489 EZD327487:EZP327489 FIZ327487:FJL327489 FSV327487:FTH327489 GCR327487:GDD327489 GMN327487:GMZ327489 GWJ327487:GWV327489 HGF327487:HGR327489 HQB327487:HQN327489 HZX327487:IAJ327489 IJT327487:IKF327489 ITP327487:IUB327489 JDL327487:JDX327489 JNH327487:JNT327489 JXD327487:JXP327489 KGZ327487:KHL327489 KQV327487:KRH327489 LAR327487:LBD327489 LKN327487:LKZ327489 LUJ327487:LUV327489 MEF327487:MER327489 MOB327487:MON327489 MXX327487:MYJ327489 NHT327487:NIF327489 NRP327487:NSB327489 OBL327487:OBX327489 OLH327487:OLT327489 OVD327487:OVP327489 PEZ327487:PFL327489 POV327487:PPH327489 PYR327487:PZD327489 QIN327487:QIZ327489 QSJ327487:QSV327489 RCF327487:RCR327489 RMB327487:RMN327489 RVX327487:RWJ327489 SFT327487:SGF327489 SPP327487:SQB327489 SZL327487:SZX327489 TJH327487:TJT327489 TTD327487:TTP327489 UCZ327487:UDL327489 UMV327487:UNH327489 UWR327487:UXD327489 VGN327487:VGZ327489 VQJ327487:VQV327489 WAF327487:WAR327489 WKB327487:WKN327489 WTX327487:WUJ327489 J524095:J524097 HL393023:HX393025 RH393023:RT393025 ABD393023:ABP393025 AKZ393023:ALL393025 AUV393023:AVH393025 BER393023:BFD393025 BON393023:BOZ393025 BYJ393023:BYV393025 CIF393023:CIR393025 CSB393023:CSN393025 DBX393023:DCJ393025 DLT393023:DMF393025 DVP393023:DWB393025 EFL393023:EFX393025 EPH393023:EPT393025 EZD393023:EZP393025 FIZ393023:FJL393025 FSV393023:FTH393025 GCR393023:GDD393025 GMN393023:GMZ393025 GWJ393023:GWV393025 HGF393023:HGR393025 HQB393023:HQN393025 HZX393023:IAJ393025 IJT393023:IKF393025 ITP393023:IUB393025 JDL393023:JDX393025 JNH393023:JNT393025 JXD393023:JXP393025 KGZ393023:KHL393025 KQV393023:KRH393025 LAR393023:LBD393025 LKN393023:LKZ393025 LUJ393023:LUV393025 MEF393023:MER393025 MOB393023:MON393025 MXX393023:MYJ393025 NHT393023:NIF393025 NRP393023:NSB393025 OBL393023:OBX393025 OLH393023:OLT393025 OVD393023:OVP393025 PEZ393023:PFL393025 POV393023:PPH393025 PYR393023:PZD393025 QIN393023:QIZ393025 QSJ393023:QSV393025 RCF393023:RCR393025 RMB393023:RMN393025 RVX393023:RWJ393025 SFT393023:SGF393025 SPP393023:SQB393025 SZL393023:SZX393025 TJH393023:TJT393025 TTD393023:TTP393025 UCZ393023:UDL393025 UMV393023:UNH393025 UWR393023:UXD393025 VGN393023:VGZ393025 VQJ393023:VQV393025 WAF393023:WAR393025 WKB393023:WKN393025 WTX393023:WUJ393025 J589631:J589633 HL458559:HX458561 RH458559:RT458561 ABD458559:ABP458561 AKZ458559:ALL458561 AUV458559:AVH458561 BER458559:BFD458561 BON458559:BOZ458561 BYJ458559:BYV458561 CIF458559:CIR458561 CSB458559:CSN458561 DBX458559:DCJ458561 DLT458559:DMF458561 DVP458559:DWB458561 EFL458559:EFX458561 EPH458559:EPT458561 EZD458559:EZP458561 FIZ458559:FJL458561 FSV458559:FTH458561 GCR458559:GDD458561 GMN458559:GMZ458561 GWJ458559:GWV458561 HGF458559:HGR458561 HQB458559:HQN458561 HZX458559:IAJ458561 IJT458559:IKF458561 ITP458559:IUB458561 JDL458559:JDX458561 JNH458559:JNT458561 JXD458559:JXP458561 KGZ458559:KHL458561 KQV458559:KRH458561 LAR458559:LBD458561 LKN458559:LKZ458561 LUJ458559:LUV458561 MEF458559:MER458561 MOB458559:MON458561 MXX458559:MYJ458561 NHT458559:NIF458561 NRP458559:NSB458561 OBL458559:OBX458561 OLH458559:OLT458561 OVD458559:OVP458561 PEZ458559:PFL458561 POV458559:PPH458561 PYR458559:PZD458561 QIN458559:QIZ458561 QSJ458559:QSV458561 RCF458559:RCR458561 RMB458559:RMN458561 RVX458559:RWJ458561 SFT458559:SGF458561 SPP458559:SQB458561 SZL458559:SZX458561 TJH458559:TJT458561 TTD458559:TTP458561 UCZ458559:UDL458561 UMV458559:UNH458561 UWR458559:UXD458561 VGN458559:VGZ458561 VQJ458559:VQV458561 WAF458559:WAR458561 WKB458559:WKN458561 WTX458559:WUJ458561 J655167:J655169 HL524095:HX524097 RH524095:RT524097 ABD524095:ABP524097 AKZ524095:ALL524097 AUV524095:AVH524097 BER524095:BFD524097 BON524095:BOZ524097 BYJ524095:BYV524097 CIF524095:CIR524097 CSB524095:CSN524097 DBX524095:DCJ524097 DLT524095:DMF524097 DVP524095:DWB524097 EFL524095:EFX524097 EPH524095:EPT524097 EZD524095:EZP524097 FIZ524095:FJL524097 FSV524095:FTH524097 GCR524095:GDD524097 GMN524095:GMZ524097 GWJ524095:GWV524097 HGF524095:HGR524097 HQB524095:HQN524097 HZX524095:IAJ524097 IJT524095:IKF524097 ITP524095:IUB524097 JDL524095:JDX524097 JNH524095:JNT524097 JXD524095:JXP524097 KGZ524095:KHL524097 KQV524095:KRH524097 LAR524095:LBD524097 LKN524095:LKZ524097 LUJ524095:LUV524097 MEF524095:MER524097 MOB524095:MON524097 MXX524095:MYJ524097 NHT524095:NIF524097 NRP524095:NSB524097 OBL524095:OBX524097 OLH524095:OLT524097 OVD524095:OVP524097 PEZ524095:PFL524097 POV524095:PPH524097 PYR524095:PZD524097 QIN524095:QIZ524097 QSJ524095:QSV524097 RCF524095:RCR524097 RMB524095:RMN524097 RVX524095:RWJ524097 SFT524095:SGF524097 SPP524095:SQB524097 SZL524095:SZX524097 TJH524095:TJT524097 TTD524095:TTP524097 UCZ524095:UDL524097 UMV524095:UNH524097 UWR524095:UXD524097 VGN524095:VGZ524097 VQJ524095:VQV524097 WAF524095:WAR524097 WKB524095:WKN524097 WTX524095:WUJ524097 J720703:J720705 HL589631:HX589633 RH589631:RT589633 ABD589631:ABP589633 AKZ589631:ALL589633 AUV589631:AVH589633 BER589631:BFD589633 BON589631:BOZ589633 BYJ589631:BYV589633 CIF589631:CIR589633 CSB589631:CSN589633 DBX589631:DCJ589633 DLT589631:DMF589633 DVP589631:DWB589633 EFL589631:EFX589633 EPH589631:EPT589633 EZD589631:EZP589633 FIZ589631:FJL589633 FSV589631:FTH589633 GCR589631:GDD589633 GMN589631:GMZ589633 GWJ589631:GWV589633 HGF589631:HGR589633 HQB589631:HQN589633 HZX589631:IAJ589633 IJT589631:IKF589633 ITP589631:IUB589633 JDL589631:JDX589633 JNH589631:JNT589633 JXD589631:JXP589633 KGZ589631:KHL589633 KQV589631:KRH589633 LAR589631:LBD589633 LKN589631:LKZ589633 LUJ589631:LUV589633 MEF589631:MER589633 MOB589631:MON589633 MXX589631:MYJ589633 NHT589631:NIF589633 NRP589631:NSB589633 OBL589631:OBX589633 OLH589631:OLT589633 OVD589631:OVP589633 PEZ589631:PFL589633 POV589631:PPH589633 PYR589631:PZD589633 QIN589631:QIZ589633 QSJ589631:QSV589633 RCF589631:RCR589633 RMB589631:RMN589633 RVX589631:RWJ589633 SFT589631:SGF589633 SPP589631:SQB589633 SZL589631:SZX589633 TJH589631:TJT589633 TTD589631:TTP589633 UCZ589631:UDL589633 UMV589631:UNH589633 UWR589631:UXD589633 VGN589631:VGZ589633 VQJ589631:VQV589633 WAF589631:WAR589633 WKB589631:WKN589633 WTX589631:WUJ589633 J786239:J786241 HL655167:HX655169 RH655167:RT655169 ABD655167:ABP655169 AKZ655167:ALL655169 AUV655167:AVH655169 BER655167:BFD655169 BON655167:BOZ655169 BYJ655167:BYV655169 CIF655167:CIR655169 CSB655167:CSN655169 DBX655167:DCJ655169 DLT655167:DMF655169 DVP655167:DWB655169 EFL655167:EFX655169 EPH655167:EPT655169 EZD655167:EZP655169 FIZ655167:FJL655169 FSV655167:FTH655169 GCR655167:GDD655169 GMN655167:GMZ655169 GWJ655167:GWV655169 HGF655167:HGR655169 HQB655167:HQN655169 HZX655167:IAJ655169 IJT655167:IKF655169 ITP655167:IUB655169 JDL655167:JDX655169 JNH655167:JNT655169 JXD655167:JXP655169 KGZ655167:KHL655169 KQV655167:KRH655169 LAR655167:LBD655169 LKN655167:LKZ655169 LUJ655167:LUV655169 MEF655167:MER655169 MOB655167:MON655169 MXX655167:MYJ655169 NHT655167:NIF655169 NRP655167:NSB655169 OBL655167:OBX655169 OLH655167:OLT655169 OVD655167:OVP655169 PEZ655167:PFL655169 POV655167:PPH655169 PYR655167:PZD655169 QIN655167:QIZ655169 QSJ655167:QSV655169 RCF655167:RCR655169 RMB655167:RMN655169 RVX655167:RWJ655169 SFT655167:SGF655169 SPP655167:SQB655169 SZL655167:SZX655169 TJH655167:TJT655169 TTD655167:TTP655169 UCZ655167:UDL655169 UMV655167:UNH655169 UWR655167:UXD655169 VGN655167:VGZ655169 VQJ655167:VQV655169 WAF655167:WAR655169 WKB655167:WKN655169 WTX655167:WUJ655169 J851775:J851777 HL720703:HX720705 RH720703:RT720705 ABD720703:ABP720705 AKZ720703:ALL720705 AUV720703:AVH720705 BER720703:BFD720705 BON720703:BOZ720705 BYJ720703:BYV720705 CIF720703:CIR720705 CSB720703:CSN720705 DBX720703:DCJ720705 DLT720703:DMF720705 DVP720703:DWB720705 EFL720703:EFX720705 EPH720703:EPT720705 EZD720703:EZP720705 FIZ720703:FJL720705 FSV720703:FTH720705 GCR720703:GDD720705 GMN720703:GMZ720705 GWJ720703:GWV720705 HGF720703:HGR720705 HQB720703:HQN720705 HZX720703:IAJ720705 IJT720703:IKF720705 ITP720703:IUB720705 JDL720703:JDX720705 JNH720703:JNT720705 JXD720703:JXP720705 KGZ720703:KHL720705 KQV720703:KRH720705 LAR720703:LBD720705 LKN720703:LKZ720705 LUJ720703:LUV720705 MEF720703:MER720705 MOB720703:MON720705 MXX720703:MYJ720705 NHT720703:NIF720705 NRP720703:NSB720705 OBL720703:OBX720705 OLH720703:OLT720705 OVD720703:OVP720705 PEZ720703:PFL720705 POV720703:PPH720705 PYR720703:PZD720705 QIN720703:QIZ720705 QSJ720703:QSV720705 RCF720703:RCR720705 RMB720703:RMN720705 RVX720703:RWJ720705 SFT720703:SGF720705 SPP720703:SQB720705 SZL720703:SZX720705 TJH720703:TJT720705 TTD720703:TTP720705 UCZ720703:UDL720705 UMV720703:UNH720705 UWR720703:UXD720705 VGN720703:VGZ720705 VQJ720703:VQV720705 WAF720703:WAR720705 WKB720703:WKN720705 WTX720703:WUJ720705 J917311:J917313 HL786239:HX786241 RH786239:RT786241 ABD786239:ABP786241 AKZ786239:ALL786241 AUV786239:AVH786241 BER786239:BFD786241 BON786239:BOZ786241 BYJ786239:BYV786241 CIF786239:CIR786241 CSB786239:CSN786241 DBX786239:DCJ786241 DLT786239:DMF786241 DVP786239:DWB786241 EFL786239:EFX786241 EPH786239:EPT786241 EZD786239:EZP786241 FIZ786239:FJL786241 FSV786239:FTH786241 GCR786239:GDD786241 GMN786239:GMZ786241 GWJ786239:GWV786241 HGF786239:HGR786241 HQB786239:HQN786241 HZX786239:IAJ786241 IJT786239:IKF786241 ITP786239:IUB786241 JDL786239:JDX786241 JNH786239:JNT786241 JXD786239:JXP786241 KGZ786239:KHL786241 KQV786239:KRH786241 LAR786239:LBD786241 LKN786239:LKZ786241 LUJ786239:LUV786241 MEF786239:MER786241 MOB786239:MON786241 MXX786239:MYJ786241 NHT786239:NIF786241 NRP786239:NSB786241 OBL786239:OBX786241 OLH786239:OLT786241 OVD786239:OVP786241 PEZ786239:PFL786241 POV786239:PPH786241 PYR786239:PZD786241 QIN786239:QIZ786241 QSJ786239:QSV786241 RCF786239:RCR786241 RMB786239:RMN786241 RVX786239:RWJ786241 SFT786239:SGF786241 SPP786239:SQB786241 SZL786239:SZX786241 TJH786239:TJT786241 TTD786239:TTP786241 UCZ786239:UDL786241 UMV786239:UNH786241 UWR786239:UXD786241 VGN786239:VGZ786241 VQJ786239:VQV786241 WAF786239:WAR786241 WKB786239:WKN786241 WTX786239:WUJ786241 J982847:J982849 HL851775:HX851777 RH851775:RT851777 ABD851775:ABP851777 AKZ851775:ALL851777 AUV851775:AVH851777 BER851775:BFD851777 BON851775:BOZ851777 BYJ851775:BYV851777 CIF851775:CIR851777 CSB851775:CSN851777 DBX851775:DCJ851777 DLT851775:DMF851777 DVP851775:DWB851777 EFL851775:EFX851777 EPH851775:EPT851777 EZD851775:EZP851777 FIZ851775:FJL851777 FSV851775:FTH851777 GCR851775:GDD851777 GMN851775:GMZ851777 GWJ851775:GWV851777 HGF851775:HGR851777 HQB851775:HQN851777 HZX851775:IAJ851777 IJT851775:IKF851777 ITP851775:IUB851777 JDL851775:JDX851777 JNH851775:JNT851777 JXD851775:JXP851777 KGZ851775:KHL851777 KQV851775:KRH851777 LAR851775:LBD851777 LKN851775:LKZ851777 LUJ851775:LUV851777 MEF851775:MER851777 MOB851775:MON851777 MXX851775:MYJ851777 NHT851775:NIF851777 NRP851775:NSB851777 OBL851775:OBX851777 OLH851775:OLT851777 OVD851775:OVP851777 PEZ851775:PFL851777 POV851775:PPH851777 PYR851775:PZD851777 QIN851775:QIZ851777 QSJ851775:QSV851777 RCF851775:RCR851777 RMB851775:RMN851777 RVX851775:RWJ851777 SFT851775:SGF851777 SPP851775:SQB851777 SZL851775:SZX851777 TJH851775:TJT851777 TTD851775:TTP851777 UCZ851775:UDL851777 UMV851775:UNH851777 UWR851775:UXD851777 VGN851775:VGZ851777 VQJ851775:VQV851777 WAF851775:WAR851777 WKB851775:WKN851777 WTX851775:WUJ851777 J65350:J65351 HL917311:HX917313 RH917311:RT917313 ABD917311:ABP917313 AKZ917311:ALL917313 AUV917311:AVH917313 BER917311:BFD917313 BON917311:BOZ917313 BYJ917311:BYV917313 CIF917311:CIR917313 CSB917311:CSN917313 DBX917311:DCJ917313 DLT917311:DMF917313 DVP917311:DWB917313 EFL917311:EFX917313 EPH917311:EPT917313 EZD917311:EZP917313 FIZ917311:FJL917313 FSV917311:FTH917313 GCR917311:GDD917313 GMN917311:GMZ917313 GWJ917311:GWV917313 HGF917311:HGR917313 HQB917311:HQN917313 HZX917311:IAJ917313 IJT917311:IKF917313 ITP917311:IUB917313 JDL917311:JDX917313 JNH917311:JNT917313 JXD917311:JXP917313 KGZ917311:KHL917313 KQV917311:KRH917313 LAR917311:LBD917313 LKN917311:LKZ917313 LUJ917311:LUV917313 MEF917311:MER917313 MOB917311:MON917313 MXX917311:MYJ917313 NHT917311:NIF917313 NRP917311:NSB917313 OBL917311:OBX917313 OLH917311:OLT917313 OVD917311:OVP917313 PEZ917311:PFL917313 POV917311:PPH917313 PYR917311:PZD917313 QIN917311:QIZ917313 QSJ917311:QSV917313 RCF917311:RCR917313 RMB917311:RMN917313 RVX917311:RWJ917313 SFT917311:SGF917313 SPP917311:SQB917313 SZL917311:SZX917313 TJH917311:TJT917313 TTD917311:TTP917313 UCZ917311:UDL917313 UMV917311:UNH917313 UWR917311:UXD917313 VGN917311:VGZ917313 VQJ917311:VQV917313 WAF917311:WAR917313 WKB917311:WKN917313 WTX917311:WUJ917313 J130886:J130887 HL982847:HX982849 RH982847:RT982849 ABD982847:ABP982849 AKZ982847:ALL982849 AUV982847:AVH982849 BER982847:BFD982849 BON982847:BOZ982849 BYJ982847:BYV982849 CIF982847:CIR982849 CSB982847:CSN982849 DBX982847:DCJ982849 DLT982847:DMF982849 DVP982847:DWB982849 EFL982847:EFX982849 EPH982847:EPT982849 EZD982847:EZP982849 FIZ982847:FJL982849 FSV982847:FTH982849 GCR982847:GDD982849 GMN982847:GMZ982849 GWJ982847:GWV982849 HGF982847:HGR982849 HQB982847:HQN982849 HZX982847:IAJ982849 IJT982847:IKF982849 ITP982847:IUB982849 JDL982847:JDX982849 JNH982847:JNT982849 JXD982847:JXP982849 KGZ982847:KHL982849 KQV982847:KRH982849 LAR982847:LBD982849 LKN982847:LKZ982849 LUJ982847:LUV982849 MEF982847:MER982849 MOB982847:MON982849 MXX982847:MYJ982849 NHT982847:NIF982849 NRP982847:NSB982849 OBL982847:OBX982849 OLH982847:OLT982849 OVD982847:OVP982849 PEZ982847:PFL982849 POV982847:PPH982849 PYR982847:PZD982849 QIN982847:QIZ982849 QSJ982847:QSV982849 RCF982847:RCR982849 RMB982847:RMN982849 RVX982847:RWJ982849 SFT982847:SGF982849 SPP982847:SQB982849 SZL982847:SZX982849 TJH982847:TJT982849 TTD982847:TTP982849 UCZ982847:UDL982849 UMV982847:UNH982849 UWR982847:UXD982849 VGN982847:VGZ982849 VQJ982847:VQV982849 WAF982847:WAR982849 WKB982847:WKN982849 WTX982847:WUJ982849 HL393053:HO393053 RH393053:RK393053 ABD393053:ABG393053 AKZ393053:ALC393053 AUV393053:AUY393053 BER393053:BEU393053 BON393053:BOQ393053 BYJ393053:BYM393053 CIF393053:CII393053 CSB393053:CSE393053 DBX393053:DCA393053 DLT393053:DLW393053 DVP393053:DVS393053 EFL393053:EFO393053 EPH393053:EPK393053 EZD393053:EZG393053 FIZ393053:FJC393053 FSV393053:FSY393053 GCR393053:GCU393053 GMN393053:GMQ393053 GWJ393053:GWM393053 HGF393053:HGI393053 HQB393053:HQE393053 HZX393053:IAA393053 IJT393053:IJW393053 ITP393053:ITS393053 JDL393053:JDO393053 JNH393053:JNK393053 JXD393053:JXG393053 KGZ393053:KHC393053 KQV393053:KQY393053 LAR393053:LAU393053 LKN393053:LKQ393053 LUJ393053:LUM393053 MEF393053:MEI393053 MOB393053:MOE393053 MXX393053:MYA393053 NHT393053:NHW393053 NRP393053:NRS393053 OBL393053:OBO393053 OLH393053:OLK393053 OVD393053:OVG393053 PEZ393053:PFC393053 POV393053:POY393053 PYR393053:PYU393053 QIN393053:QIQ393053 QSJ393053:QSM393053 RCF393053:RCI393053 RMB393053:RME393053 RVX393053:RWA393053 SFT393053:SFW393053 SPP393053:SPS393053 SZL393053:SZO393053 TJH393053:TJK393053 TTD393053:TTG393053 UCZ393053:UDC393053 UMV393053:UMY393053 UWR393053:UWU393053 VGN393053:VGQ393053 VQJ393053:VQM393053 WAF393053:WAI393053 WKB393053:WKE393053 WTX393053:WUA393053 J196422:J196423 HL65350:HX65351 RH65350:RT65351 ABD65350:ABP65351 AKZ65350:ALL65351 AUV65350:AVH65351 BER65350:BFD65351 BON65350:BOZ65351 BYJ65350:BYV65351 CIF65350:CIR65351 CSB65350:CSN65351 DBX65350:DCJ65351 DLT65350:DMF65351 DVP65350:DWB65351 EFL65350:EFX65351 EPH65350:EPT65351 EZD65350:EZP65351 FIZ65350:FJL65351 FSV65350:FTH65351 GCR65350:GDD65351 GMN65350:GMZ65351 GWJ65350:GWV65351 HGF65350:HGR65351 HQB65350:HQN65351 HZX65350:IAJ65351 IJT65350:IKF65351 ITP65350:IUB65351 JDL65350:JDX65351 JNH65350:JNT65351 JXD65350:JXP65351 KGZ65350:KHL65351 KQV65350:KRH65351 LAR65350:LBD65351 LKN65350:LKZ65351 LUJ65350:LUV65351 MEF65350:MER65351 MOB65350:MON65351 MXX65350:MYJ65351 NHT65350:NIF65351 NRP65350:NSB65351 OBL65350:OBX65351 OLH65350:OLT65351 OVD65350:OVP65351 PEZ65350:PFL65351 POV65350:PPH65351 PYR65350:PZD65351 QIN65350:QIZ65351 QSJ65350:QSV65351 RCF65350:RCR65351 RMB65350:RMN65351 RVX65350:RWJ65351 SFT65350:SGF65351 SPP65350:SQB65351 SZL65350:SZX65351 TJH65350:TJT65351 TTD65350:TTP65351 UCZ65350:UDL65351 UMV65350:UNH65351 UWR65350:UXD65351 VGN65350:VGZ65351 VQJ65350:VQV65351 WAF65350:WAR65351 WKB65350:WKN65351 WTX65350:WUJ65351 J261958:J261959 HL130886:HX130887 RH130886:RT130887 ABD130886:ABP130887 AKZ130886:ALL130887 AUV130886:AVH130887 BER130886:BFD130887 BON130886:BOZ130887 BYJ130886:BYV130887 CIF130886:CIR130887 CSB130886:CSN130887 DBX130886:DCJ130887 DLT130886:DMF130887 DVP130886:DWB130887 EFL130886:EFX130887 EPH130886:EPT130887 EZD130886:EZP130887 FIZ130886:FJL130887 FSV130886:FTH130887 GCR130886:GDD130887 GMN130886:GMZ130887 GWJ130886:GWV130887 HGF130886:HGR130887 HQB130886:HQN130887 HZX130886:IAJ130887 IJT130886:IKF130887 ITP130886:IUB130887 JDL130886:JDX130887 JNH130886:JNT130887 JXD130886:JXP130887 KGZ130886:KHL130887 KQV130886:KRH130887 LAR130886:LBD130887 LKN130886:LKZ130887 LUJ130886:LUV130887 MEF130886:MER130887 MOB130886:MON130887 MXX130886:MYJ130887 NHT130886:NIF130887 NRP130886:NSB130887 OBL130886:OBX130887 OLH130886:OLT130887 OVD130886:OVP130887 PEZ130886:PFL130887 POV130886:PPH130887 PYR130886:PZD130887 QIN130886:QIZ130887 QSJ130886:QSV130887 RCF130886:RCR130887 RMB130886:RMN130887 RVX130886:RWJ130887 SFT130886:SGF130887 SPP130886:SQB130887 SZL130886:SZX130887 TJH130886:TJT130887 TTD130886:TTP130887 UCZ130886:UDL130887 UMV130886:UNH130887 UWR130886:UXD130887 VGN130886:VGZ130887 VQJ130886:VQV130887 WAF130886:WAR130887 WKB130886:WKN130887 WTX130886:WUJ130887 J327494:J327495 HL196422:HX196423 RH196422:RT196423 ABD196422:ABP196423 AKZ196422:ALL196423 AUV196422:AVH196423 BER196422:BFD196423 BON196422:BOZ196423 BYJ196422:BYV196423 CIF196422:CIR196423 CSB196422:CSN196423 DBX196422:DCJ196423 DLT196422:DMF196423 DVP196422:DWB196423 EFL196422:EFX196423 EPH196422:EPT196423 EZD196422:EZP196423 FIZ196422:FJL196423 FSV196422:FTH196423 GCR196422:GDD196423 GMN196422:GMZ196423 GWJ196422:GWV196423 HGF196422:HGR196423 HQB196422:HQN196423 HZX196422:IAJ196423 IJT196422:IKF196423 ITP196422:IUB196423 JDL196422:JDX196423 JNH196422:JNT196423 JXD196422:JXP196423 KGZ196422:KHL196423 KQV196422:KRH196423 LAR196422:LBD196423 LKN196422:LKZ196423 LUJ196422:LUV196423 MEF196422:MER196423 MOB196422:MON196423 MXX196422:MYJ196423 NHT196422:NIF196423 NRP196422:NSB196423 OBL196422:OBX196423 OLH196422:OLT196423 OVD196422:OVP196423 PEZ196422:PFL196423 POV196422:PPH196423 PYR196422:PZD196423 QIN196422:QIZ196423 QSJ196422:QSV196423 RCF196422:RCR196423 RMB196422:RMN196423 RVX196422:RWJ196423 SFT196422:SGF196423 SPP196422:SQB196423 SZL196422:SZX196423 TJH196422:TJT196423 TTD196422:TTP196423 UCZ196422:UDL196423 UMV196422:UNH196423 UWR196422:UXD196423 VGN196422:VGZ196423 VQJ196422:VQV196423 WAF196422:WAR196423 WKB196422:WKN196423 WTX196422:WUJ196423 J393030:J393031 HL261958:HX261959 RH261958:RT261959 ABD261958:ABP261959 AKZ261958:ALL261959 AUV261958:AVH261959 BER261958:BFD261959 BON261958:BOZ261959 BYJ261958:BYV261959 CIF261958:CIR261959 CSB261958:CSN261959 DBX261958:DCJ261959 DLT261958:DMF261959 DVP261958:DWB261959 EFL261958:EFX261959 EPH261958:EPT261959 EZD261958:EZP261959 FIZ261958:FJL261959 FSV261958:FTH261959 GCR261958:GDD261959 GMN261958:GMZ261959 GWJ261958:GWV261959 HGF261958:HGR261959 HQB261958:HQN261959 HZX261958:IAJ261959 IJT261958:IKF261959 ITP261958:IUB261959 JDL261958:JDX261959 JNH261958:JNT261959 JXD261958:JXP261959 KGZ261958:KHL261959 KQV261958:KRH261959 LAR261958:LBD261959 LKN261958:LKZ261959 LUJ261958:LUV261959 MEF261958:MER261959 MOB261958:MON261959 MXX261958:MYJ261959 NHT261958:NIF261959 NRP261958:NSB261959 OBL261958:OBX261959 OLH261958:OLT261959 OVD261958:OVP261959 PEZ261958:PFL261959 POV261958:PPH261959 PYR261958:PZD261959 QIN261958:QIZ261959 QSJ261958:QSV261959 RCF261958:RCR261959 RMB261958:RMN261959 RVX261958:RWJ261959 SFT261958:SGF261959 SPP261958:SQB261959 SZL261958:SZX261959 TJH261958:TJT261959 TTD261958:TTP261959 UCZ261958:UDL261959 UMV261958:UNH261959 UWR261958:UXD261959 VGN261958:VGZ261959 VQJ261958:VQV261959 WAF261958:WAR261959 WKB261958:WKN261959 WTX261958:WUJ261959 J458566:J458567 HL327494:HX327495 RH327494:RT327495 ABD327494:ABP327495 AKZ327494:ALL327495 AUV327494:AVH327495 BER327494:BFD327495 BON327494:BOZ327495 BYJ327494:BYV327495 CIF327494:CIR327495 CSB327494:CSN327495 DBX327494:DCJ327495 DLT327494:DMF327495 DVP327494:DWB327495 EFL327494:EFX327495 EPH327494:EPT327495 EZD327494:EZP327495 FIZ327494:FJL327495 FSV327494:FTH327495 GCR327494:GDD327495 GMN327494:GMZ327495 GWJ327494:GWV327495 HGF327494:HGR327495 HQB327494:HQN327495 HZX327494:IAJ327495 IJT327494:IKF327495 ITP327494:IUB327495 JDL327494:JDX327495 JNH327494:JNT327495 JXD327494:JXP327495 KGZ327494:KHL327495 KQV327494:KRH327495 LAR327494:LBD327495 LKN327494:LKZ327495 LUJ327494:LUV327495 MEF327494:MER327495 MOB327494:MON327495 MXX327494:MYJ327495 NHT327494:NIF327495 NRP327494:NSB327495 OBL327494:OBX327495 OLH327494:OLT327495 OVD327494:OVP327495 PEZ327494:PFL327495 POV327494:PPH327495 PYR327494:PZD327495 QIN327494:QIZ327495 QSJ327494:QSV327495 RCF327494:RCR327495 RMB327494:RMN327495 RVX327494:RWJ327495 SFT327494:SGF327495 SPP327494:SQB327495 SZL327494:SZX327495 TJH327494:TJT327495 TTD327494:TTP327495 UCZ327494:UDL327495 UMV327494:UNH327495 UWR327494:UXD327495 VGN327494:VGZ327495 VQJ327494:VQV327495 WAF327494:WAR327495 WKB327494:WKN327495 WTX327494:WUJ327495 J524102:J524103 HL393030:HX393031 RH393030:RT393031 ABD393030:ABP393031 AKZ393030:ALL393031 AUV393030:AVH393031 BER393030:BFD393031 BON393030:BOZ393031 BYJ393030:BYV393031 CIF393030:CIR393031 CSB393030:CSN393031 DBX393030:DCJ393031 DLT393030:DMF393031 DVP393030:DWB393031 EFL393030:EFX393031 EPH393030:EPT393031 EZD393030:EZP393031 FIZ393030:FJL393031 FSV393030:FTH393031 GCR393030:GDD393031 GMN393030:GMZ393031 GWJ393030:GWV393031 HGF393030:HGR393031 HQB393030:HQN393031 HZX393030:IAJ393031 IJT393030:IKF393031 ITP393030:IUB393031 JDL393030:JDX393031 JNH393030:JNT393031 JXD393030:JXP393031 KGZ393030:KHL393031 KQV393030:KRH393031 LAR393030:LBD393031 LKN393030:LKZ393031 LUJ393030:LUV393031 MEF393030:MER393031 MOB393030:MON393031 MXX393030:MYJ393031 NHT393030:NIF393031 NRP393030:NSB393031 OBL393030:OBX393031 OLH393030:OLT393031 OVD393030:OVP393031 PEZ393030:PFL393031 POV393030:PPH393031 PYR393030:PZD393031 QIN393030:QIZ393031 QSJ393030:QSV393031 RCF393030:RCR393031 RMB393030:RMN393031 RVX393030:RWJ393031 SFT393030:SGF393031 SPP393030:SQB393031 SZL393030:SZX393031 TJH393030:TJT393031 TTD393030:TTP393031 UCZ393030:UDL393031 UMV393030:UNH393031 UWR393030:UXD393031 VGN393030:VGZ393031 VQJ393030:VQV393031 WAF393030:WAR393031 WKB393030:WKN393031 WTX393030:WUJ393031 J589638:J589639 HL458566:HX458567 RH458566:RT458567 ABD458566:ABP458567 AKZ458566:ALL458567 AUV458566:AVH458567 BER458566:BFD458567 BON458566:BOZ458567 BYJ458566:BYV458567 CIF458566:CIR458567 CSB458566:CSN458567 DBX458566:DCJ458567 DLT458566:DMF458567 DVP458566:DWB458567 EFL458566:EFX458567 EPH458566:EPT458567 EZD458566:EZP458567 FIZ458566:FJL458567 FSV458566:FTH458567 GCR458566:GDD458567 GMN458566:GMZ458567 GWJ458566:GWV458567 HGF458566:HGR458567 HQB458566:HQN458567 HZX458566:IAJ458567 IJT458566:IKF458567 ITP458566:IUB458567 JDL458566:JDX458567 JNH458566:JNT458567 JXD458566:JXP458567 KGZ458566:KHL458567 KQV458566:KRH458567 LAR458566:LBD458567 LKN458566:LKZ458567 LUJ458566:LUV458567 MEF458566:MER458567 MOB458566:MON458567 MXX458566:MYJ458567 NHT458566:NIF458567 NRP458566:NSB458567 OBL458566:OBX458567 OLH458566:OLT458567 OVD458566:OVP458567 PEZ458566:PFL458567 POV458566:PPH458567 PYR458566:PZD458567 QIN458566:QIZ458567 QSJ458566:QSV458567 RCF458566:RCR458567 RMB458566:RMN458567 RVX458566:RWJ458567 SFT458566:SGF458567 SPP458566:SQB458567 SZL458566:SZX458567 TJH458566:TJT458567 TTD458566:TTP458567 UCZ458566:UDL458567 UMV458566:UNH458567 UWR458566:UXD458567 VGN458566:VGZ458567 VQJ458566:VQV458567 WAF458566:WAR458567 WKB458566:WKN458567 WTX458566:WUJ458567 J655174:J655175 HL524102:HX524103 RH524102:RT524103 ABD524102:ABP524103 AKZ524102:ALL524103 AUV524102:AVH524103 BER524102:BFD524103 BON524102:BOZ524103 BYJ524102:BYV524103 CIF524102:CIR524103 CSB524102:CSN524103 DBX524102:DCJ524103 DLT524102:DMF524103 DVP524102:DWB524103 EFL524102:EFX524103 EPH524102:EPT524103 EZD524102:EZP524103 FIZ524102:FJL524103 FSV524102:FTH524103 GCR524102:GDD524103 GMN524102:GMZ524103 GWJ524102:GWV524103 HGF524102:HGR524103 HQB524102:HQN524103 HZX524102:IAJ524103 IJT524102:IKF524103 ITP524102:IUB524103 JDL524102:JDX524103 JNH524102:JNT524103 JXD524102:JXP524103 KGZ524102:KHL524103 KQV524102:KRH524103 LAR524102:LBD524103 LKN524102:LKZ524103 LUJ524102:LUV524103 MEF524102:MER524103 MOB524102:MON524103 MXX524102:MYJ524103 NHT524102:NIF524103 NRP524102:NSB524103 OBL524102:OBX524103 OLH524102:OLT524103 OVD524102:OVP524103 PEZ524102:PFL524103 POV524102:PPH524103 PYR524102:PZD524103 QIN524102:QIZ524103 QSJ524102:QSV524103 RCF524102:RCR524103 RMB524102:RMN524103 RVX524102:RWJ524103 SFT524102:SGF524103 SPP524102:SQB524103 SZL524102:SZX524103 TJH524102:TJT524103 TTD524102:TTP524103 UCZ524102:UDL524103 UMV524102:UNH524103 UWR524102:UXD524103 VGN524102:VGZ524103 VQJ524102:VQV524103 WAF524102:WAR524103 WKB524102:WKN524103 WTX524102:WUJ524103 J720710:J720711 HL589638:HX589639 RH589638:RT589639 ABD589638:ABP589639 AKZ589638:ALL589639 AUV589638:AVH589639 BER589638:BFD589639 BON589638:BOZ589639 BYJ589638:BYV589639 CIF589638:CIR589639 CSB589638:CSN589639 DBX589638:DCJ589639 DLT589638:DMF589639 DVP589638:DWB589639 EFL589638:EFX589639 EPH589638:EPT589639 EZD589638:EZP589639 FIZ589638:FJL589639 FSV589638:FTH589639 GCR589638:GDD589639 GMN589638:GMZ589639 GWJ589638:GWV589639 HGF589638:HGR589639 HQB589638:HQN589639 HZX589638:IAJ589639 IJT589638:IKF589639 ITP589638:IUB589639 JDL589638:JDX589639 JNH589638:JNT589639 JXD589638:JXP589639 KGZ589638:KHL589639 KQV589638:KRH589639 LAR589638:LBD589639 LKN589638:LKZ589639 LUJ589638:LUV589639 MEF589638:MER589639 MOB589638:MON589639 MXX589638:MYJ589639 NHT589638:NIF589639 NRP589638:NSB589639 OBL589638:OBX589639 OLH589638:OLT589639 OVD589638:OVP589639 PEZ589638:PFL589639 POV589638:PPH589639 PYR589638:PZD589639 QIN589638:QIZ589639 QSJ589638:QSV589639 RCF589638:RCR589639 RMB589638:RMN589639 RVX589638:RWJ589639 SFT589638:SGF589639 SPP589638:SQB589639 SZL589638:SZX589639 TJH589638:TJT589639 TTD589638:TTP589639 UCZ589638:UDL589639 UMV589638:UNH589639 UWR589638:UXD589639 VGN589638:VGZ589639 VQJ589638:VQV589639 WAF589638:WAR589639 WKB589638:WKN589639 WTX589638:WUJ589639 J786246:J786247 HL655174:HX655175 RH655174:RT655175 ABD655174:ABP655175 AKZ655174:ALL655175 AUV655174:AVH655175 BER655174:BFD655175 BON655174:BOZ655175 BYJ655174:BYV655175 CIF655174:CIR655175 CSB655174:CSN655175 DBX655174:DCJ655175 DLT655174:DMF655175 DVP655174:DWB655175 EFL655174:EFX655175 EPH655174:EPT655175 EZD655174:EZP655175 FIZ655174:FJL655175 FSV655174:FTH655175 GCR655174:GDD655175 GMN655174:GMZ655175 GWJ655174:GWV655175 HGF655174:HGR655175 HQB655174:HQN655175 HZX655174:IAJ655175 IJT655174:IKF655175 ITP655174:IUB655175 JDL655174:JDX655175 JNH655174:JNT655175 JXD655174:JXP655175 KGZ655174:KHL655175 KQV655174:KRH655175 LAR655174:LBD655175 LKN655174:LKZ655175 LUJ655174:LUV655175 MEF655174:MER655175 MOB655174:MON655175 MXX655174:MYJ655175 NHT655174:NIF655175 NRP655174:NSB655175 OBL655174:OBX655175 OLH655174:OLT655175 OVD655174:OVP655175 PEZ655174:PFL655175 POV655174:PPH655175 PYR655174:PZD655175 QIN655174:QIZ655175 QSJ655174:QSV655175 RCF655174:RCR655175 RMB655174:RMN655175 RVX655174:RWJ655175 SFT655174:SGF655175 SPP655174:SQB655175 SZL655174:SZX655175 TJH655174:TJT655175 TTD655174:TTP655175 UCZ655174:UDL655175 UMV655174:UNH655175 UWR655174:UXD655175 VGN655174:VGZ655175 VQJ655174:VQV655175 WAF655174:WAR655175 WKB655174:WKN655175 WTX655174:WUJ655175 J851782:J851783 HL720710:HX720711 RH720710:RT720711 ABD720710:ABP720711 AKZ720710:ALL720711 AUV720710:AVH720711 BER720710:BFD720711 BON720710:BOZ720711 BYJ720710:BYV720711 CIF720710:CIR720711 CSB720710:CSN720711 DBX720710:DCJ720711 DLT720710:DMF720711 DVP720710:DWB720711 EFL720710:EFX720711 EPH720710:EPT720711 EZD720710:EZP720711 FIZ720710:FJL720711 FSV720710:FTH720711 GCR720710:GDD720711 GMN720710:GMZ720711 GWJ720710:GWV720711 HGF720710:HGR720711 HQB720710:HQN720711 HZX720710:IAJ720711 IJT720710:IKF720711 ITP720710:IUB720711 JDL720710:JDX720711 JNH720710:JNT720711 JXD720710:JXP720711 KGZ720710:KHL720711 KQV720710:KRH720711 LAR720710:LBD720711 LKN720710:LKZ720711 LUJ720710:LUV720711 MEF720710:MER720711 MOB720710:MON720711 MXX720710:MYJ720711 NHT720710:NIF720711 NRP720710:NSB720711 OBL720710:OBX720711 OLH720710:OLT720711 OVD720710:OVP720711 PEZ720710:PFL720711 POV720710:PPH720711 PYR720710:PZD720711 QIN720710:QIZ720711 QSJ720710:QSV720711 RCF720710:RCR720711 RMB720710:RMN720711 RVX720710:RWJ720711 SFT720710:SGF720711 SPP720710:SQB720711 SZL720710:SZX720711 TJH720710:TJT720711 TTD720710:TTP720711 UCZ720710:UDL720711 UMV720710:UNH720711 UWR720710:UXD720711 VGN720710:VGZ720711 VQJ720710:VQV720711 WAF720710:WAR720711 WKB720710:WKN720711 WTX720710:WUJ720711 J917318:J917319 HL786246:HX786247 RH786246:RT786247 ABD786246:ABP786247 AKZ786246:ALL786247 AUV786246:AVH786247 BER786246:BFD786247 BON786246:BOZ786247 BYJ786246:BYV786247 CIF786246:CIR786247 CSB786246:CSN786247 DBX786246:DCJ786247 DLT786246:DMF786247 DVP786246:DWB786247 EFL786246:EFX786247 EPH786246:EPT786247 EZD786246:EZP786247 FIZ786246:FJL786247 FSV786246:FTH786247 GCR786246:GDD786247 GMN786246:GMZ786247 GWJ786246:GWV786247 HGF786246:HGR786247 HQB786246:HQN786247 HZX786246:IAJ786247 IJT786246:IKF786247 ITP786246:IUB786247 JDL786246:JDX786247 JNH786246:JNT786247 JXD786246:JXP786247 KGZ786246:KHL786247 KQV786246:KRH786247 LAR786246:LBD786247 LKN786246:LKZ786247 LUJ786246:LUV786247 MEF786246:MER786247 MOB786246:MON786247 MXX786246:MYJ786247 NHT786246:NIF786247 NRP786246:NSB786247 OBL786246:OBX786247 OLH786246:OLT786247 OVD786246:OVP786247 PEZ786246:PFL786247 POV786246:PPH786247 PYR786246:PZD786247 QIN786246:QIZ786247 QSJ786246:QSV786247 RCF786246:RCR786247 RMB786246:RMN786247 RVX786246:RWJ786247 SFT786246:SGF786247 SPP786246:SQB786247 SZL786246:SZX786247 TJH786246:TJT786247 TTD786246:TTP786247 UCZ786246:UDL786247 UMV786246:UNH786247 UWR786246:UXD786247 VGN786246:VGZ786247 VQJ786246:VQV786247 WAF786246:WAR786247 WKB786246:WKN786247 WTX786246:WUJ786247 J982854:J982855 HL851782:HX851783 RH851782:RT851783 ABD851782:ABP851783 AKZ851782:ALL851783 AUV851782:AVH851783 BER851782:BFD851783 BON851782:BOZ851783 BYJ851782:BYV851783 CIF851782:CIR851783 CSB851782:CSN851783 DBX851782:DCJ851783 DLT851782:DMF851783 DVP851782:DWB851783 EFL851782:EFX851783 EPH851782:EPT851783 EZD851782:EZP851783 FIZ851782:FJL851783 FSV851782:FTH851783 GCR851782:GDD851783 GMN851782:GMZ851783 GWJ851782:GWV851783 HGF851782:HGR851783 HQB851782:HQN851783 HZX851782:IAJ851783 IJT851782:IKF851783 ITP851782:IUB851783 JDL851782:JDX851783 JNH851782:JNT851783 JXD851782:JXP851783 KGZ851782:KHL851783 KQV851782:KRH851783 LAR851782:LBD851783 LKN851782:LKZ851783 LUJ851782:LUV851783 MEF851782:MER851783 MOB851782:MON851783 MXX851782:MYJ851783 NHT851782:NIF851783 NRP851782:NSB851783 OBL851782:OBX851783 OLH851782:OLT851783 OVD851782:OVP851783 PEZ851782:PFL851783 POV851782:PPH851783 PYR851782:PZD851783 QIN851782:QIZ851783 QSJ851782:QSV851783 RCF851782:RCR851783 RMB851782:RMN851783 RVX851782:RWJ851783 SFT851782:SGF851783 SPP851782:SQB851783 SZL851782:SZX851783 TJH851782:TJT851783 TTD851782:TTP851783 UCZ851782:UDL851783 UMV851782:UNH851783 UWR851782:UXD851783 VGN851782:VGZ851783 VQJ851782:VQV851783 WAF851782:WAR851783 WKB851782:WKN851783 WTX851782:WUJ851783 J458589 HL917318:HX917319 RH917318:RT917319 ABD917318:ABP917319 AKZ917318:ALL917319 AUV917318:AVH917319 BER917318:BFD917319 BON917318:BOZ917319 BYJ917318:BYV917319 CIF917318:CIR917319 CSB917318:CSN917319 DBX917318:DCJ917319 DLT917318:DMF917319 DVP917318:DWB917319 EFL917318:EFX917319 EPH917318:EPT917319 EZD917318:EZP917319 FIZ917318:FJL917319 FSV917318:FTH917319 GCR917318:GDD917319 GMN917318:GMZ917319 GWJ917318:GWV917319 HGF917318:HGR917319 HQB917318:HQN917319 HZX917318:IAJ917319 IJT917318:IKF917319 ITP917318:IUB917319 JDL917318:JDX917319 JNH917318:JNT917319 JXD917318:JXP917319 KGZ917318:KHL917319 KQV917318:KRH917319 LAR917318:LBD917319 LKN917318:LKZ917319 LUJ917318:LUV917319 MEF917318:MER917319 MOB917318:MON917319 MXX917318:MYJ917319 NHT917318:NIF917319 NRP917318:NSB917319 OBL917318:OBX917319 OLH917318:OLT917319 OVD917318:OVP917319 PEZ917318:PFL917319 POV917318:PPH917319 PYR917318:PZD917319 QIN917318:QIZ917319 QSJ917318:QSV917319 RCF917318:RCR917319 RMB917318:RMN917319 RVX917318:RWJ917319 SFT917318:SGF917319 SPP917318:SQB917319 SZL917318:SZX917319 TJH917318:TJT917319 TTD917318:TTP917319 UCZ917318:UDL917319 UMV917318:UNH917319 UWR917318:UXD917319 VGN917318:VGZ917319 VQJ917318:VQV917319 WAF917318:WAR917319 WKB917318:WKN917319 WTX917318:WUJ917319 J65356 HL982854:HX982855 RH982854:RT982855 ABD982854:ABP982855 AKZ982854:ALL982855 AUV982854:AVH982855 BER982854:BFD982855 BON982854:BOZ982855 BYJ982854:BYV982855 CIF982854:CIR982855 CSB982854:CSN982855 DBX982854:DCJ982855 DLT982854:DMF982855 DVP982854:DWB982855 EFL982854:EFX982855 EPH982854:EPT982855 EZD982854:EZP982855 FIZ982854:FJL982855 FSV982854:FTH982855 GCR982854:GDD982855 GMN982854:GMZ982855 GWJ982854:GWV982855 HGF982854:HGR982855 HQB982854:HQN982855 HZX982854:IAJ982855 IJT982854:IKF982855 ITP982854:IUB982855 JDL982854:JDX982855 JNH982854:JNT982855 JXD982854:JXP982855 KGZ982854:KHL982855 KQV982854:KRH982855 LAR982854:LBD982855 LKN982854:LKZ982855 LUJ982854:LUV982855 MEF982854:MER982855 MOB982854:MON982855 MXX982854:MYJ982855 NHT982854:NIF982855 NRP982854:NSB982855 OBL982854:OBX982855 OLH982854:OLT982855 OVD982854:OVP982855 PEZ982854:PFL982855 POV982854:PPH982855 PYR982854:PZD982855 QIN982854:QIZ982855 QSJ982854:QSV982855 RCF982854:RCR982855 RMB982854:RMN982855 RVX982854:RWJ982855 SFT982854:SGF982855 SPP982854:SQB982855 SZL982854:SZX982855 TJH982854:TJT982855 TTD982854:TTP982855 UCZ982854:UDL982855 UMV982854:UNH982855 UWR982854:UXD982855 VGN982854:VGZ982855 VQJ982854:VQV982855 WAF982854:WAR982855 WKB982854:WKN982855 WTX982854:WUJ982855 J130892 HL458589:HO458589 RH458589:RK458589 ABD458589:ABG458589 AKZ458589:ALC458589 AUV458589:AUY458589 BER458589:BEU458589 BON458589:BOQ458589 BYJ458589:BYM458589 CIF458589:CII458589 CSB458589:CSE458589 DBX458589:DCA458589 DLT458589:DLW458589 DVP458589:DVS458589 EFL458589:EFO458589 EPH458589:EPK458589 EZD458589:EZG458589 FIZ458589:FJC458589 FSV458589:FSY458589 GCR458589:GCU458589 GMN458589:GMQ458589 GWJ458589:GWM458589 HGF458589:HGI458589 HQB458589:HQE458589 HZX458589:IAA458589 IJT458589:IJW458589 ITP458589:ITS458589 JDL458589:JDO458589 JNH458589:JNK458589 JXD458589:JXG458589 KGZ458589:KHC458589 KQV458589:KQY458589 LAR458589:LAU458589 LKN458589:LKQ458589 LUJ458589:LUM458589 MEF458589:MEI458589 MOB458589:MOE458589 MXX458589:MYA458589 NHT458589:NHW458589 NRP458589:NRS458589 OBL458589:OBO458589 OLH458589:OLK458589 OVD458589:OVG458589 PEZ458589:PFC458589 POV458589:POY458589 PYR458589:PYU458589 QIN458589:QIQ458589 QSJ458589:QSM458589 RCF458589:RCI458589 RMB458589:RME458589 RVX458589:RWA458589 SFT458589:SFW458589 SPP458589:SPS458589 SZL458589:SZO458589 TJH458589:TJK458589 TTD458589:TTG458589 UCZ458589:UDC458589 UMV458589:UMY458589 UWR458589:UWU458589 VGN458589:VGQ458589 VQJ458589:VQM458589 WAF458589:WAI458589 WKB458589:WKE458589 J196428 HL65356:HX65356 RH65356:RT65356 ABD65356:ABP65356 AKZ65356:ALL65356 AUV65356:AVH65356 BER65356:BFD65356 BON65356:BOZ65356 BYJ65356:BYV65356 CIF65356:CIR65356 CSB65356:CSN65356 DBX65356:DCJ65356 DLT65356:DMF65356 DVP65356:DWB65356 EFL65356:EFX65356 EPH65356:EPT65356 EZD65356:EZP65356 FIZ65356:FJL65356 FSV65356:FTH65356 GCR65356:GDD65356 GMN65356:GMZ65356 GWJ65356:GWV65356 HGF65356:HGR65356 HQB65356:HQN65356 HZX65356:IAJ65356 IJT65356:IKF65356 ITP65356:IUB65356 JDL65356:JDX65356 JNH65356:JNT65356 JXD65356:JXP65356 KGZ65356:KHL65356 KQV65356:KRH65356 LAR65356:LBD65356 LKN65356:LKZ65356 LUJ65356:LUV65356 MEF65356:MER65356 MOB65356:MON65356 MXX65356:MYJ65356 NHT65356:NIF65356 NRP65356:NSB65356 OBL65356:OBX65356 OLH65356:OLT65356 OVD65356:OVP65356 PEZ65356:PFL65356 POV65356:PPH65356 PYR65356:PZD65356 QIN65356:QIZ65356 QSJ65356:QSV65356 RCF65356:RCR65356 RMB65356:RMN65356 RVX65356:RWJ65356 SFT65356:SGF65356 SPP65356:SQB65356 SZL65356:SZX65356 TJH65356:TJT65356 TTD65356:TTP65356 UCZ65356:UDL65356 UMV65356:UNH65356 UWR65356:UXD65356 VGN65356:VGZ65356 VQJ65356:VQV65356 WAF65356:WAR65356 WKB65356:WKN65356 WTX65356:WUJ65356 J261964 HL130892:HX130892 RH130892:RT130892 ABD130892:ABP130892 AKZ130892:ALL130892 AUV130892:AVH130892 BER130892:BFD130892 BON130892:BOZ130892 BYJ130892:BYV130892 CIF130892:CIR130892 CSB130892:CSN130892 DBX130892:DCJ130892 DLT130892:DMF130892 DVP130892:DWB130892 EFL130892:EFX130892 EPH130892:EPT130892 EZD130892:EZP130892 FIZ130892:FJL130892 FSV130892:FTH130892 GCR130892:GDD130892 GMN130892:GMZ130892 GWJ130892:GWV130892 HGF130892:HGR130892 HQB130892:HQN130892 HZX130892:IAJ130892 IJT130892:IKF130892 ITP130892:IUB130892 JDL130892:JDX130892 JNH130892:JNT130892 JXD130892:JXP130892 KGZ130892:KHL130892 KQV130892:KRH130892 LAR130892:LBD130892 LKN130892:LKZ130892 LUJ130892:LUV130892 MEF130892:MER130892 MOB130892:MON130892 MXX130892:MYJ130892 NHT130892:NIF130892 NRP130892:NSB130892 OBL130892:OBX130892 OLH130892:OLT130892 OVD130892:OVP130892 PEZ130892:PFL130892 POV130892:PPH130892 PYR130892:PZD130892 QIN130892:QIZ130892 QSJ130892:QSV130892 RCF130892:RCR130892 RMB130892:RMN130892 RVX130892:RWJ130892 SFT130892:SGF130892 SPP130892:SQB130892 SZL130892:SZX130892 TJH130892:TJT130892 TTD130892:TTP130892 UCZ130892:UDL130892 UMV130892:UNH130892 UWR130892:UXD130892 VGN130892:VGZ130892 VQJ130892:VQV130892 WAF130892:WAR130892 WKB130892:WKN130892 WTX130892:WUJ130892 J327500 HL196428:HX196428 RH196428:RT196428 ABD196428:ABP196428 AKZ196428:ALL196428 AUV196428:AVH196428 BER196428:BFD196428 BON196428:BOZ196428 BYJ196428:BYV196428 CIF196428:CIR196428 CSB196428:CSN196428 DBX196428:DCJ196428 DLT196428:DMF196428 DVP196428:DWB196428 EFL196428:EFX196428 EPH196428:EPT196428 EZD196428:EZP196428 FIZ196428:FJL196428 FSV196428:FTH196428 GCR196428:GDD196428 GMN196428:GMZ196428 GWJ196428:GWV196428 HGF196428:HGR196428 HQB196428:HQN196428 HZX196428:IAJ196428 IJT196428:IKF196428 ITP196428:IUB196428 JDL196428:JDX196428 JNH196428:JNT196428 JXD196428:JXP196428 KGZ196428:KHL196428 KQV196428:KRH196428 LAR196428:LBD196428 LKN196428:LKZ196428 LUJ196428:LUV196428 MEF196428:MER196428 MOB196428:MON196428 MXX196428:MYJ196428 NHT196428:NIF196428 NRP196428:NSB196428 OBL196428:OBX196428 OLH196428:OLT196428 OVD196428:OVP196428 PEZ196428:PFL196428 POV196428:PPH196428 PYR196428:PZD196428 QIN196428:QIZ196428 QSJ196428:QSV196428 RCF196428:RCR196428 RMB196428:RMN196428 RVX196428:RWJ196428 SFT196428:SGF196428 SPP196428:SQB196428 SZL196428:SZX196428 TJH196428:TJT196428 TTD196428:TTP196428 UCZ196428:UDL196428 UMV196428:UNH196428 UWR196428:UXD196428 VGN196428:VGZ196428 VQJ196428:VQV196428 WAF196428:WAR196428 WKB196428:WKN196428 WTX196428:WUJ196428 J393036 HL261964:HX261964 RH261964:RT261964 ABD261964:ABP261964 AKZ261964:ALL261964 AUV261964:AVH261964 BER261964:BFD261964 BON261964:BOZ261964 BYJ261964:BYV261964 CIF261964:CIR261964 CSB261964:CSN261964 DBX261964:DCJ261964 DLT261964:DMF261964 DVP261964:DWB261964 EFL261964:EFX261964 EPH261964:EPT261964 EZD261964:EZP261964 FIZ261964:FJL261964 FSV261964:FTH261964 GCR261964:GDD261964 GMN261964:GMZ261964 GWJ261964:GWV261964 HGF261964:HGR261964 HQB261964:HQN261964 HZX261964:IAJ261964 IJT261964:IKF261964 ITP261964:IUB261964 JDL261964:JDX261964 JNH261964:JNT261964 JXD261964:JXP261964 KGZ261964:KHL261964 KQV261964:KRH261964 LAR261964:LBD261964 LKN261964:LKZ261964 LUJ261964:LUV261964 MEF261964:MER261964 MOB261964:MON261964 MXX261964:MYJ261964 NHT261964:NIF261964 NRP261964:NSB261964 OBL261964:OBX261964 OLH261964:OLT261964 OVD261964:OVP261964 PEZ261964:PFL261964 POV261964:PPH261964 PYR261964:PZD261964 QIN261964:QIZ261964 QSJ261964:QSV261964 RCF261964:RCR261964 RMB261964:RMN261964 RVX261964:RWJ261964 SFT261964:SGF261964 SPP261964:SQB261964 SZL261964:SZX261964 TJH261964:TJT261964 TTD261964:TTP261964 UCZ261964:UDL261964 UMV261964:UNH261964 UWR261964:UXD261964 VGN261964:VGZ261964 VQJ261964:VQV261964 WAF261964:WAR261964 WKB261964:WKN261964 WTX261964:WUJ261964 J458572 HL327500:HX327500 RH327500:RT327500 ABD327500:ABP327500 AKZ327500:ALL327500 AUV327500:AVH327500 BER327500:BFD327500 BON327500:BOZ327500 BYJ327500:BYV327500 CIF327500:CIR327500 CSB327500:CSN327500 DBX327500:DCJ327500 DLT327500:DMF327500 DVP327500:DWB327500 EFL327500:EFX327500 EPH327500:EPT327500 EZD327500:EZP327500 FIZ327500:FJL327500 FSV327500:FTH327500 GCR327500:GDD327500 GMN327500:GMZ327500 GWJ327500:GWV327500 HGF327500:HGR327500 HQB327500:HQN327500 HZX327500:IAJ327500 IJT327500:IKF327500 ITP327500:IUB327500 JDL327500:JDX327500 JNH327500:JNT327500 JXD327500:JXP327500 KGZ327500:KHL327500 KQV327500:KRH327500 LAR327500:LBD327500 LKN327500:LKZ327500 LUJ327500:LUV327500 MEF327500:MER327500 MOB327500:MON327500 MXX327500:MYJ327500 NHT327500:NIF327500 NRP327500:NSB327500 OBL327500:OBX327500 OLH327500:OLT327500 OVD327500:OVP327500 PEZ327500:PFL327500 POV327500:PPH327500 PYR327500:PZD327500 QIN327500:QIZ327500 QSJ327500:QSV327500 RCF327500:RCR327500 RMB327500:RMN327500 RVX327500:RWJ327500 SFT327500:SGF327500 SPP327500:SQB327500 SZL327500:SZX327500 TJH327500:TJT327500 TTD327500:TTP327500 UCZ327500:UDL327500 UMV327500:UNH327500 UWR327500:UXD327500 VGN327500:VGZ327500 VQJ327500:VQV327500 WAF327500:WAR327500 WKB327500:WKN327500 WTX327500:WUJ327500 J524108 HL393036:HX393036 RH393036:RT393036 ABD393036:ABP393036 AKZ393036:ALL393036 AUV393036:AVH393036 BER393036:BFD393036 BON393036:BOZ393036 BYJ393036:BYV393036 CIF393036:CIR393036 CSB393036:CSN393036 DBX393036:DCJ393036 DLT393036:DMF393036 DVP393036:DWB393036 EFL393036:EFX393036 EPH393036:EPT393036 EZD393036:EZP393036 FIZ393036:FJL393036 FSV393036:FTH393036 GCR393036:GDD393036 GMN393036:GMZ393036 GWJ393036:GWV393036 HGF393036:HGR393036 HQB393036:HQN393036 HZX393036:IAJ393036 IJT393036:IKF393036 ITP393036:IUB393036 JDL393036:JDX393036 JNH393036:JNT393036 JXD393036:JXP393036 KGZ393036:KHL393036 KQV393036:KRH393036 LAR393036:LBD393036 LKN393036:LKZ393036 LUJ393036:LUV393036 MEF393036:MER393036 MOB393036:MON393036 MXX393036:MYJ393036 NHT393036:NIF393036 NRP393036:NSB393036 OBL393036:OBX393036 OLH393036:OLT393036 OVD393036:OVP393036 PEZ393036:PFL393036 POV393036:PPH393036 PYR393036:PZD393036 QIN393036:QIZ393036 QSJ393036:QSV393036 RCF393036:RCR393036 RMB393036:RMN393036 RVX393036:RWJ393036 SFT393036:SGF393036 SPP393036:SQB393036 SZL393036:SZX393036 TJH393036:TJT393036 TTD393036:TTP393036 UCZ393036:UDL393036 UMV393036:UNH393036 UWR393036:UXD393036 VGN393036:VGZ393036 VQJ393036:VQV393036 WAF393036:WAR393036 WKB393036:WKN393036 WTX393036:WUJ393036 J589644 HL458572:HX458572 RH458572:RT458572 ABD458572:ABP458572 AKZ458572:ALL458572 AUV458572:AVH458572 BER458572:BFD458572 BON458572:BOZ458572 BYJ458572:BYV458572 CIF458572:CIR458572 CSB458572:CSN458572 DBX458572:DCJ458572 DLT458572:DMF458572 DVP458572:DWB458572 EFL458572:EFX458572 EPH458572:EPT458572 EZD458572:EZP458572 FIZ458572:FJL458572 FSV458572:FTH458572 GCR458572:GDD458572 GMN458572:GMZ458572 GWJ458572:GWV458572 HGF458572:HGR458572 HQB458572:HQN458572 HZX458572:IAJ458572 IJT458572:IKF458572 ITP458572:IUB458572 JDL458572:JDX458572 JNH458572:JNT458572 JXD458572:JXP458572 KGZ458572:KHL458572 KQV458572:KRH458572 LAR458572:LBD458572 LKN458572:LKZ458572 LUJ458572:LUV458572 MEF458572:MER458572 MOB458572:MON458572 MXX458572:MYJ458572 NHT458572:NIF458572 NRP458572:NSB458572 OBL458572:OBX458572 OLH458572:OLT458572 OVD458572:OVP458572 PEZ458572:PFL458572 POV458572:PPH458572 PYR458572:PZD458572 QIN458572:QIZ458572 QSJ458572:QSV458572 RCF458572:RCR458572 RMB458572:RMN458572 RVX458572:RWJ458572 SFT458572:SGF458572 SPP458572:SQB458572 SZL458572:SZX458572 TJH458572:TJT458572 TTD458572:TTP458572 UCZ458572:UDL458572 UMV458572:UNH458572 UWR458572:UXD458572 VGN458572:VGZ458572 VQJ458572:VQV458572 WAF458572:WAR458572 WKB458572:WKN458572 WTX458572:WUJ458572 J655180 HL524108:HX524108 RH524108:RT524108 ABD524108:ABP524108 AKZ524108:ALL524108 AUV524108:AVH524108 BER524108:BFD524108 BON524108:BOZ524108 BYJ524108:BYV524108 CIF524108:CIR524108 CSB524108:CSN524108 DBX524108:DCJ524108 DLT524108:DMF524108 DVP524108:DWB524108 EFL524108:EFX524108 EPH524108:EPT524108 EZD524108:EZP524108 FIZ524108:FJL524108 FSV524108:FTH524108 GCR524108:GDD524108 GMN524108:GMZ524108 GWJ524108:GWV524108 HGF524108:HGR524108 HQB524108:HQN524108 HZX524108:IAJ524108 IJT524108:IKF524108 ITP524108:IUB524108 JDL524108:JDX524108 JNH524108:JNT524108 JXD524108:JXP524108 KGZ524108:KHL524108 KQV524108:KRH524108 LAR524108:LBD524108 LKN524108:LKZ524108 LUJ524108:LUV524108 MEF524108:MER524108 MOB524108:MON524108 MXX524108:MYJ524108 NHT524108:NIF524108 NRP524108:NSB524108 OBL524108:OBX524108 OLH524108:OLT524108 OVD524108:OVP524108 PEZ524108:PFL524108 POV524108:PPH524108 PYR524108:PZD524108 QIN524108:QIZ524108 QSJ524108:QSV524108 RCF524108:RCR524108 RMB524108:RMN524108 RVX524108:RWJ524108 SFT524108:SGF524108 SPP524108:SQB524108 SZL524108:SZX524108 TJH524108:TJT524108 TTD524108:TTP524108 UCZ524108:UDL524108 UMV524108:UNH524108 UWR524108:UXD524108 VGN524108:VGZ524108 VQJ524108:VQV524108 WAF524108:WAR524108 WKB524108:WKN524108 WTX524108:WUJ524108 J720716 HL589644:HX589644 RH589644:RT589644 ABD589644:ABP589644 AKZ589644:ALL589644 AUV589644:AVH589644 BER589644:BFD589644 BON589644:BOZ589644 BYJ589644:BYV589644 CIF589644:CIR589644 CSB589644:CSN589644 DBX589644:DCJ589644 DLT589644:DMF589644 DVP589644:DWB589644 EFL589644:EFX589644 EPH589644:EPT589644 EZD589644:EZP589644 FIZ589644:FJL589644 FSV589644:FTH589644 GCR589644:GDD589644 GMN589644:GMZ589644 GWJ589644:GWV589644 HGF589644:HGR589644 HQB589644:HQN589644 HZX589644:IAJ589644 IJT589644:IKF589644 ITP589644:IUB589644 JDL589644:JDX589644 JNH589644:JNT589644 JXD589644:JXP589644 KGZ589644:KHL589644 KQV589644:KRH589644 LAR589644:LBD589644 LKN589644:LKZ589644 LUJ589644:LUV589644 MEF589644:MER589644 MOB589644:MON589644 MXX589644:MYJ589644 NHT589644:NIF589644 NRP589644:NSB589644 OBL589644:OBX589644 OLH589644:OLT589644 OVD589644:OVP589644 PEZ589644:PFL589644 POV589644:PPH589644 PYR589644:PZD589644 QIN589644:QIZ589644 QSJ589644:QSV589644 RCF589644:RCR589644 RMB589644:RMN589644 RVX589644:RWJ589644 SFT589644:SGF589644 SPP589644:SQB589644 SZL589644:SZX589644 TJH589644:TJT589644 TTD589644:TTP589644 UCZ589644:UDL589644 UMV589644:UNH589644 UWR589644:UXD589644 VGN589644:VGZ589644 VQJ589644:VQV589644 WAF589644:WAR589644 WKB589644:WKN589644 WTX589644:WUJ589644 J786252 HL655180:HX655180 RH655180:RT655180 ABD655180:ABP655180 AKZ655180:ALL655180 AUV655180:AVH655180 BER655180:BFD655180 BON655180:BOZ655180 BYJ655180:BYV655180 CIF655180:CIR655180 CSB655180:CSN655180 DBX655180:DCJ655180 DLT655180:DMF655180 DVP655180:DWB655180 EFL655180:EFX655180 EPH655180:EPT655180 EZD655180:EZP655180 FIZ655180:FJL655180 FSV655180:FTH655180 GCR655180:GDD655180 GMN655180:GMZ655180 GWJ655180:GWV655180 HGF655180:HGR655180 HQB655180:HQN655180 HZX655180:IAJ655180 IJT655180:IKF655180 ITP655180:IUB655180 JDL655180:JDX655180 JNH655180:JNT655180 JXD655180:JXP655180 KGZ655180:KHL655180 KQV655180:KRH655180 LAR655180:LBD655180 LKN655180:LKZ655180 LUJ655180:LUV655180 MEF655180:MER655180 MOB655180:MON655180 MXX655180:MYJ655180 NHT655180:NIF655180 NRP655180:NSB655180 OBL655180:OBX655180 OLH655180:OLT655180 OVD655180:OVP655180 PEZ655180:PFL655180 POV655180:PPH655180 PYR655180:PZD655180 QIN655180:QIZ655180 QSJ655180:QSV655180 RCF655180:RCR655180 RMB655180:RMN655180 RVX655180:RWJ655180 SFT655180:SGF655180 SPP655180:SQB655180 SZL655180:SZX655180 TJH655180:TJT655180 TTD655180:TTP655180 UCZ655180:UDL655180 UMV655180:UNH655180 UWR655180:UXD655180 VGN655180:VGZ655180 VQJ655180:VQV655180 WAF655180:WAR655180 WKB655180:WKN655180 WTX655180:WUJ655180 J851788 HL720716:HX720716 RH720716:RT720716 ABD720716:ABP720716 AKZ720716:ALL720716 AUV720716:AVH720716 BER720716:BFD720716 BON720716:BOZ720716 BYJ720716:BYV720716 CIF720716:CIR720716 CSB720716:CSN720716 DBX720716:DCJ720716 DLT720716:DMF720716 DVP720716:DWB720716 EFL720716:EFX720716 EPH720716:EPT720716 EZD720716:EZP720716 FIZ720716:FJL720716 FSV720716:FTH720716 GCR720716:GDD720716 GMN720716:GMZ720716 GWJ720716:GWV720716 HGF720716:HGR720716 HQB720716:HQN720716 HZX720716:IAJ720716 IJT720716:IKF720716 ITP720716:IUB720716 JDL720716:JDX720716 JNH720716:JNT720716 JXD720716:JXP720716 KGZ720716:KHL720716 KQV720716:KRH720716 LAR720716:LBD720716 LKN720716:LKZ720716 LUJ720716:LUV720716 MEF720716:MER720716 MOB720716:MON720716 MXX720716:MYJ720716 NHT720716:NIF720716 NRP720716:NSB720716 OBL720716:OBX720716 OLH720716:OLT720716 OVD720716:OVP720716 PEZ720716:PFL720716 POV720716:PPH720716 PYR720716:PZD720716 QIN720716:QIZ720716 QSJ720716:QSV720716 RCF720716:RCR720716 RMB720716:RMN720716 RVX720716:RWJ720716 SFT720716:SGF720716 SPP720716:SQB720716 SZL720716:SZX720716 TJH720716:TJT720716 TTD720716:TTP720716 UCZ720716:UDL720716 UMV720716:UNH720716 UWR720716:UXD720716 VGN720716:VGZ720716 VQJ720716:VQV720716 WAF720716:WAR720716 WKB720716:WKN720716 WTX720716:WUJ720716 J917324 HL786252:HX786252 RH786252:RT786252 ABD786252:ABP786252 AKZ786252:ALL786252 AUV786252:AVH786252 BER786252:BFD786252 BON786252:BOZ786252 BYJ786252:BYV786252 CIF786252:CIR786252 CSB786252:CSN786252 DBX786252:DCJ786252 DLT786252:DMF786252 DVP786252:DWB786252 EFL786252:EFX786252 EPH786252:EPT786252 EZD786252:EZP786252 FIZ786252:FJL786252 FSV786252:FTH786252 GCR786252:GDD786252 GMN786252:GMZ786252 GWJ786252:GWV786252 HGF786252:HGR786252 HQB786252:HQN786252 HZX786252:IAJ786252 IJT786252:IKF786252 ITP786252:IUB786252 JDL786252:JDX786252 JNH786252:JNT786252 JXD786252:JXP786252 KGZ786252:KHL786252 KQV786252:KRH786252 LAR786252:LBD786252 LKN786252:LKZ786252 LUJ786252:LUV786252 MEF786252:MER786252 MOB786252:MON786252 MXX786252:MYJ786252 NHT786252:NIF786252 NRP786252:NSB786252 OBL786252:OBX786252 OLH786252:OLT786252 OVD786252:OVP786252 PEZ786252:PFL786252 POV786252:PPH786252 PYR786252:PZD786252 QIN786252:QIZ786252 QSJ786252:QSV786252 RCF786252:RCR786252 RMB786252:RMN786252 RVX786252:RWJ786252 SFT786252:SGF786252 SPP786252:SQB786252 SZL786252:SZX786252 TJH786252:TJT786252 TTD786252:TTP786252 UCZ786252:UDL786252 UMV786252:UNH786252 UWR786252:UXD786252 VGN786252:VGZ786252 VQJ786252:VQV786252 WAF786252:WAR786252 WKB786252:WKN786252 WTX786252:WUJ786252 J982860 HL851788:HX851788 RH851788:RT851788 ABD851788:ABP851788 AKZ851788:ALL851788 AUV851788:AVH851788 BER851788:BFD851788 BON851788:BOZ851788 BYJ851788:BYV851788 CIF851788:CIR851788 CSB851788:CSN851788 DBX851788:DCJ851788 DLT851788:DMF851788 DVP851788:DWB851788 EFL851788:EFX851788 EPH851788:EPT851788 EZD851788:EZP851788 FIZ851788:FJL851788 FSV851788:FTH851788 GCR851788:GDD851788 GMN851788:GMZ851788 GWJ851788:GWV851788 HGF851788:HGR851788 HQB851788:HQN851788 HZX851788:IAJ851788 IJT851788:IKF851788 ITP851788:IUB851788 JDL851788:JDX851788 JNH851788:JNT851788 JXD851788:JXP851788 KGZ851788:KHL851788 KQV851788:KRH851788 LAR851788:LBD851788 LKN851788:LKZ851788 LUJ851788:LUV851788 MEF851788:MER851788 MOB851788:MON851788 MXX851788:MYJ851788 NHT851788:NIF851788 NRP851788:NSB851788 OBL851788:OBX851788 OLH851788:OLT851788 OVD851788:OVP851788 PEZ851788:PFL851788 POV851788:PPH851788 PYR851788:PZD851788 QIN851788:QIZ851788 QSJ851788:QSV851788 RCF851788:RCR851788 RMB851788:RMN851788 RVX851788:RWJ851788 SFT851788:SGF851788 SPP851788:SQB851788 SZL851788:SZX851788 TJH851788:TJT851788 TTD851788:TTP851788 UCZ851788:UDL851788 UMV851788:UNH851788 UWR851788:UXD851788 VGN851788:VGZ851788 VQJ851788:VQV851788 WAF851788:WAR851788 WKB851788:WKN851788 WTX851788:WUJ851788 J524125 HL917324:HX917324 RH917324:RT917324 ABD917324:ABP917324 AKZ917324:ALL917324 AUV917324:AVH917324 BER917324:BFD917324 BON917324:BOZ917324 BYJ917324:BYV917324 CIF917324:CIR917324 CSB917324:CSN917324 DBX917324:DCJ917324 DLT917324:DMF917324 DVP917324:DWB917324 EFL917324:EFX917324 EPH917324:EPT917324 EZD917324:EZP917324 FIZ917324:FJL917324 FSV917324:FTH917324 GCR917324:GDD917324 GMN917324:GMZ917324 GWJ917324:GWV917324 HGF917324:HGR917324 HQB917324:HQN917324 HZX917324:IAJ917324 IJT917324:IKF917324 ITP917324:IUB917324 JDL917324:JDX917324 JNH917324:JNT917324 JXD917324:JXP917324 KGZ917324:KHL917324 KQV917324:KRH917324 LAR917324:LBD917324 LKN917324:LKZ917324 LUJ917324:LUV917324 MEF917324:MER917324 MOB917324:MON917324 MXX917324:MYJ917324 NHT917324:NIF917324 NRP917324:NSB917324 OBL917324:OBX917324 OLH917324:OLT917324 OVD917324:OVP917324 PEZ917324:PFL917324 POV917324:PPH917324 PYR917324:PZD917324 QIN917324:QIZ917324 QSJ917324:QSV917324 RCF917324:RCR917324 RMB917324:RMN917324 RVX917324:RWJ917324 SFT917324:SGF917324 SPP917324:SQB917324 SZL917324:SZX917324 TJH917324:TJT917324 TTD917324:TTP917324 UCZ917324:UDL917324 UMV917324:UNH917324 UWR917324:UXD917324 VGN917324:VGZ917324 VQJ917324:VQV917324 WAF917324:WAR917324 WKB917324:WKN917324 WTX917324:WUJ917324 J65382 HL982860:HX982860 RH982860:RT982860 ABD982860:ABP982860 AKZ982860:ALL982860 AUV982860:AVH982860 BER982860:BFD982860 BON982860:BOZ982860 BYJ982860:BYV982860 CIF982860:CIR982860 CSB982860:CSN982860 DBX982860:DCJ982860 DLT982860:DMF982860 DVP982860:DWB982860 EFL982860:EFX982860 EPH982860:EPT982860 EZD982860:EZP982860 FIZ982860:FJL982860 FSV982860:FTH982860 GCR982860:GDD982860 GMN982860:GMZ982860 GWJ982860:GWV982860 HGF982860:HGR982860 HQB982860:HQN982860 HZX982860:IAJ982860 IJT982860:IKF982860 ITP982860:IUB982860 JDL982860:JDX982860 JNH982860:JNT982860 JXD982860:JXP982860 KGZ982860:KHL982860 KQV982860:KRH982860 LAR982860:LBD982860 LKN982860:LKZ982860 LUJ982860:LUV982860 MEF982860:MER982860 MOB982860:MON982860 MXX982860:MYJ982860 NHT982860:NIF982860 NRP982860:NSB982860 OBL982860:OBX982860 OLH982860:OLT982860 OVD982860:OVP982860 PEZ982860:PFL982860 POV982860:PPH982860 PYR982860:PZD982860 QIN982860:QIZ982860 QSJ982860:QSV982860 RCF982860:RCR982860 RMB982860:RMN982860 RVX982860:RWJ982860 SFT982860:SGF982860 SPP982860:SQB982860 SZL982860:SZX982860 TJH982860:TJT982860 TTD982860:TTP982860 UCZ982860:UDL982860 UMV982860:UNH982860 UWR982860:UXD982860 VGN982860:VGZ982860 VQJ982860:VQV982860 WAF982860:WAR982860 WKB982860:WKN982860 WTX982860:WUJ982860 WTX458589:WUA458589 J130918 HL524125:HO524125 RH524125:RK524125 ABD524125:ABG524125 AKZ524125:ALC524125 AUV524125:AUY524125 BER524125:BEU524125 BON524125:BOQ524125 BYJ524125:BYM524125 CIF524125:CII524125 CSB524125:CSE524125 DBX524125:DCA524125 DLT524125:DLW524125 DVP524125:DVS524125 EFL524125:EFO524125 EPH524125:EPK524125 EZD524125:EZG524125 FIZ524125:FJC524125 FSV524125:FSY524125 GCR524125:GCU524125 GMN524125:GMQ524125 GWJ524125:GWM524125 HGF524125:HGI524125 HQB524125:HQE524125 HZX524125:IAA524125 IJT524125:IJW524125 ITP524125:ITS524125 JDL524125:JDO524125 JNH524125:JNK524125 JXD524125:JXG524125 KGZ524125:KHC524125 KQV524125:KQY524125 LAR524125:LAU524125 LKN524125:LKQ524125 LUJ524125:LUM524125 MEF524125:MEI524125 MOB524125:MOE524125 MXX524125:MYA524125 NHT524125:NHW524125 NRP524125:NRS524125 OBL524125:OBO524125 OLH524125:OLK524125 OVD524125:OVG524125 PEZ524125:PFC524125 POV524125:POY524125 PYR524125:PYU524125 QIN524125:QIQ524125 QSJ524125:QSM524125 RCF524125:RCI524125 RMB524125:RME524125 RVX524125:RWA524125 SFT524125:SFW524125 SPP524125:SPS524125 SZL524125:SZO524125 TJH524125:TJK524125 TTD524125:TTG524125 UCZ524125:UDC524125 UMV524125:UMY524125 UWR524125:UWU524125 VGN524125:VGQ524125 VQJ524125:VQM524125 WAF524125:WAI524125 WKB524125:WKE524125 J196454 HK65382:HO65382 RG65382:RK65382 ABC65382:ABG65382 AKY65382:ALC65382 AUU65382:AUY65382 BEQ65382:BEU65382 BOM65382:BOQ65382 BYI65382:BYM65382 CIE65382:CII65382 CSA65382:CSE65382 DBW65382:DCA65382 DLS65382:DLW65382 DVO65382:DVS65382 EFK65382:EFO65382 EPG65382:EPK65382 EZC65382:EZG65382 FIY65382:FJC65382 FSU65382:FSY65382 GCQ65382:GCU65382 GMM65382:GMQ65382 GWI65382:GWM65382 HGE65382:HGI65382 HQA65382:HQE65382 HZW65382:IAA65382 IJS65382:IJW65382 ITO65382:ITS65382 JDK65382:JDO65382 JNG65382:JNK65382 JXC65382:JXG65382 KGY65382:KHC65382 KQU65382:KQY65382 LAQ65382:LAU65382 LKM65382:LKQ65382 LUI65382:LUM65382 MEE65382:MEI65382 MOA65382:MOE65382 MXW65382:MYA65382 NHS65382:NHW65382 NRO65382:NRS65382 OBK65382:OBO65382 OLG65382:OLK65382 OVC65382:OVG65382 PEY65382:PFC65382 POU65382:POY65382 PYQ65382:PYU65382 QIM65382:QIQ65382 QSI65382:QSM65382 RCE65382:RCI65382 RMA65382:RME65382 RVW65382:RWA65382 SFS65382:SFW65382 SPO65382:SPS65382 SZK65382:SZO65382 TJG65382:TJK65382 TTC65382:TTG65382 UCY65382:UDC65382 UMU65382:UMY65382 UWQ65382:UWU65382 VGM65382:VGQ65382 VQI65382:VQM65382 WAE65382:WAI65382 WKA65382:WKE65382 WTW65382:WUA65382 J261990 HK130918:HO130918 RG130918:RK130918 ABC130918:ABG130918 AKY130918:ALC130918 AUU130918:AUY130918 BEQ130918:BEU130918 BOM130918:BOQ130918 BYI130918:BYM130918 CIE130918:CII130918 CSA130918:CSE130918 DBW130918:DCA130918 DLS130918:DLW130918 DVO130918:DVS130918 EFK130918:EFO130918 EPG130918:EPK130918 EZC130918:EZG130918 FIY130918:FJC130918 FSU130918:FSY130918 GCQ130918:GCU130918 GMM130918:GMQ130918 GWI130918:GWM130918 HGE130918:HGI130918 HQA130918:HQE130918 HZW130918:IAA130918 IJS130918:IJW130918 ITO130918:ITS130918 JDK130918:JDO130918 JNG130918:JNK130918 JXC130918:JXG130918 KGY130918:KHC130918 KQU130918:KQY130918 LAQ130918:LAU130918 LKM130918:LKQ130918 LUI130918:LUM130918 MEE130918:MEI130918 MOA130918:MOE130918 MXW130918:MYA130918 NHS130918:NHW130918 NRO130918:NRS130918 OBK130918:OBO130918 OLG130918:OLK130918 OVC130918:OVG130918 PEY130918:PFC130918 POU130918:POY130918 PYQ130918:PYU130918 QIM130918:QIQ130918 QSI130918:QSM130918 RCE130918:RCI130918 RMA130918:RME130918 RVW130918:RWA130918 SFS130918:SFW130918 SPO130918:SPS130918 SZK130918:SZO130918 TJG130918:TJK130918 TTC130918:TTG130918 UCY130918:UDC130918 UMU130918:UMY130918 UWQ130918:UWU130918 VGM130918:VGQ130918 VQI130918:VQM130918 WAE130918:WAI130918 WKA130918:WKE130918 WTW130918:WUA130918 J327526 HK196454:HO196454 RG196454:RK196454 ABC196454:ABG196454 AKY196454:ALC196454 AUU196454:AUY196454 BEQ196454:BEU196454 BOM196454:BOQ196454 BYI196454:BYM196454 CIE196454:CII196454 CSA196454:CSE196454 DBW196454:DCA196454 DLS196454:DLW196454 DVO196454:DVS196454 EFK196454:EFO196454 EPG196454:EPK196454 EZC196454:EZG196454 FIY196454:FJC196454 FSU196454:FSY196454 GCQ196454:GCU196454 GMM196454:GMQ196454 GWI196454:GWM196454 HGE196454:HGI196454 HQA196454:HQE196454 HZW196454:IAA196454 IJS196454:IJW196454 ITO196454:ITS196454 JDK196454:JDO196454 JNG196454:JNK196454 JXC196454:JXG196454 KGY196454:KHC196454 KQU196454:KQY196454 LAQ196454:LAU196454 LKM196454:LKQ196454 LUI196454:LUM196454 MEE196454:MEI196454 MOA196454:MOE196454 MXW196454:MYA196454 NHS196454:NHW196454 NRO196454:NRS196454 OBK196454:OBO196454 OLG196454:OLK196454 OVC196454:OVG196454 PEY196454:PFC196454 POU196454:POY196454 PYQ196454:PYU196454 QIM196454:QIQ196454 QSI196454:QSM196454 RCE196454:RCI196454 RMA196454:RME196454 RVW196454:RWA196454 SFS196454:SFW196454 SPO196454:SPS196454 SZK196454:SZO196454 TJG196454:TJK196454 TTC196454:TTG196454 UCY196454:UDC196454 UMU196454:UMY196454 UWQ196454:UWU196454 VGM196454:VGQ196454 VQI196454:VQM196454 WAE196454:WAI196454 WKA196454:WKE196454 WTW196454:WUA196454 J393062 HK261990:HO261990 RG261990:RK261990 ABC261990:ABG261990 AKY261990:ALC261990 AUU261990:AUY261990 BEQ261990:BEU261990 BOM261990:BOQ261990 BYI261990:BYM261990 CIE261990:CII261990 CSA261990:CSE261990 DBW261990:DCA261990 DLS261990:DLW261990 DVO261990:DVS261990 EFK261990:EFO261990 EPG261990:EPK261990 EZC261990:EZG261990 FIY261990:FJC261990 FSU261990:FSY261990 GCQ261990:GCU261990 GMM261990:GMQ261990 GWI261990:GWM261990 HGE261990:HGI261990 HQA261990:HQE261990 HZW261990:IAA261990 IJS261990:IJW261990 ITO261990:ITS261990 JDK261990:JDO261990 JNG261990:JNK261990 JXC261990:JXG261990 KGY261990:KHC261990 KQU261990:KQY261990 LAQ261990:LAU261990 LKM261990:LKQ261990 LUI261990:LUM261990 MEE261990:MEI261990 MOA261990:MOE261990 MXW261990:MYA261990 NHS261990:NHW261990 NRO261990:NRS261990 OBK261990:OBO261990 OLG261990:OLK261990 OVC261990:OVG261990 PEY261990:PFC261990 POU261990:POY261990 PYQ261990:PYU261990 QIM261990:QIQ261990 QSI261990:QSM261990 RCE261990:RCI261990 RMA261990:RME261990 RVW261990:RWA261990 SFS261990:SFW261990 SPO261990:SPS261990 SZK261990:SZO261990 TJG261990:TJK261990 TTC261990:TTG261990 UCY261990:UDC261990 UMU261990:UMY261990 UWQ261990:UWU261990 VGM261990:VGQ261990 VQI261990:VQM261990 WAE261990:WAI261990 WKA261990:WKE261990 WTW261990:WUA261990 J458598 HK327526:HO327526 RG327526:RK327526 ABC327526:ABG327526 AKY327526:ALC327526 AUU327526:AUY327526 BEQ327526:BEU327526 BOM327526:BOQ327526 BYI327526:BYM327526 CIE327526:CII327526 CSA327526:CSE327526 DBW327526:DCA327526 DLS327526:DLW327526 DVO327526:DVS327526 EFK327526:EFO327526 EPG327526:EPK327526 EZC327526:EZG327526 FIY327526:FJC327526 FSU327526:FSY327526 GCQ327526:GCU327526 GMM327526:GMQ327526 GWI327526:GWM327526 HGE327526:HGI327526 HQA327526:HQE327526 HZW327526:IAA327526 IJS327526:IJW327526 ITO327526:ITS327526 JDK327526:JDO327526 JNG327526:JNK327526 JXC327526:JXG327526 KGY327526:KHC327526 KQU327526:KQY327526 LAQ327526:LAU327526 LKM327526:LKQ327526 LUI327526:LUM327526 MEE327526:MEI327526 MOA327526:MOE327526 MXW327526:MYA327526 NHS327526:NHW327526 NRO327526:NRS327526 OBK327526:OBO327526 OLG327526:OLK327526 OVC327526:OVG327526 PEY327526:PFC327526 POU327526:POY327526 PYQ327526:PYU327526 QIM327526:QIQ327526 QSI327526:QSM327526 RCE327526:RCI327526 RMA327526:RME327526 RVW327526:RWA327526 SFS327526:SFW327526 SPO327526:SPS327526 SZK327526:SZO327526 TJG327526:TJK327526 TTC327526:TTG327526 UCY327526:UDC327526 UMU327526:UMY327526 UWQ327526:UWU327526 VGM327526:VGQ327526 VQI327526:VQM327526 WAE327526:WAI327526 WKA327526:WKE327526 WTW327526:WUA327526 J524134 HK393062:HO393062 RG393062:RK393062 ABC393062:ABG393062 AKY393062:ALC393062 AUU393062:AUY393062 BEQ393062:BEU393062 BOM393062:BOQ393062 BYI393062:BYM393062 CIE393062:CII393062 CSA393062:CSE393062 DBW393062:DCA393062 DLS393062:DLW393062 DVO393062:DVS393062 EFK393062:EFO393062 EPG393062:EPK393062 EZC393062:EZG393062 FIY393062:FJC393062 FSU393062:FSY393062 GCQ393062:GCU393062 GMM393062:GMQ393062 GWI393062:GWM393062 HGE393062:HGI393062 HQA393062:HQE393062 HZW393062:IAA393062 IJS393062:IJW393062 ITO393062:ITS393062 JDK393062:JDO393062 JNG393062:JNK393062 JXC393062:JXG393062 KGY393062:KHC393062 KQU393062:KQY393062 LAQ393062:LAU393062 LKM393062:LKQ393062 LUI393062:LUM393062 MEE393062:MEI393062 MOA393062:MOE393062 MXW393062:MYA393062 NHS393062:NHW393062 NRO393062:NRS393062 OBK393062:OBO393062 OLG393062:OLK393062 OVC393062:OVG393062 PEY393062:PFC393062 POU393062:POY393062 PYQ393062:PYU393062 QIM393062:QIQ393062 QSI393062:QSM393062 RCE393062:RCI393062 RMA393062:RME393062 RVW393062:RWA393062 SFS393062:SFW393062 SPO393062:SPS393062 SZK393062:SZO393062 TJG393062:TJK393062 TTC393062:TTG393062 UCY393062:UDC393062 UMU393062:UMY393062 UWQ393062:UWU393062 VGM393062:VGQ393062 VQI393062:VQM393062 WAE393062:WAI393062 WKA393062:WKE393062 WTW393062:WUA393062 J589670 HK458598:HO458598 RG458598:RK458598 ABC458598:ABG458598 AKY458598:ALC458598 AUU458598:AUY458598 BEQ458598:BEU458598 BOM458598:BOQ458598 BYI458598:BYM458598 CIE458598:CII458598 CSA458598:CSE458598 DBW458598:DCA458598 DLS458598:DLW458598 DVO458598:DVS458598 EFK458598:EFO458598 EPG458598:EPK458598 EZC458598:EZG458598 FIY458598:FJC458598 FSU458598:FSY458598 GCQ458598:GCU458598 GMM458598:GMQ458598 GWI458598:GWM458598 HGE458598:HGI458598 HQA458598:HQE458598 HZW458598:IAA458598 IJS458598:IJW458598 ITO458598:ITS458598 JDK458598:JDO458598 JNG458598:JNK458598 JXC458598:JXG458598 KGY458598:KHC458598 KQU458598:KQY458598 LAQ458598:LAU458598 LKM458598:LKQ458598 LUI458598:LUM458598 MEE458598:MEI458598 MOA458598:MOE458598 MXW458598:MYA458598 NHS458598:NHW458598 NRO458598:NRS458598 OBK458598:OBO458598 OLG458598:OLK458598 OVC458598:OVG458598 PEY458598:PFC458598 POU458598:POY458598 PYQ458598:PYU458598 QIM458598:QIQ458598 QSI458598:QSM458598 RCE458598:RCI458598 RMA458598:RME458598 RVW458598:RWA458598 SFS458598:SFW458598 SPO458598:SPS458598 SZK458598:SZO458598 TJG458598:TJK458598 TTC458598:TTG458598 UCY458598:UDC458598 UMU458598:UMY458598 UWQ458598:UWU458598 VGM458598:VGQ458598 VQI458598:VQM458598 WAE458598:WAI458598 WKA458598:WKE458598 WTW458598:WUA458598 J655206 HK524134:HO524134 RG524134:RK524134 ABC524134:ABG524134 AKY524134:ALC524134 AUU524134:AUY524134 BEQ524134:BEU524134 BOM524134:BOQ524134 BYI524134:BYM524134 CIE524134:CII524134 CSA524134:CSE524134 DBW524134:DCA524134 DLS524134:DLW524134 DVO524134:DVS524134 EFK524134:EFO524134 EPG524134:EPK524134 EZC524134:EZG524134 FIY524134:FJC524134 FSU524134:FSY524134 GCQ524134:GCU524134 GMM524134:GMQ524134 GWI524134:GWM524134 HGE524134:HGI524134 HQA524134:HQE524134 HZW524134:IAA524134 IJS524134:IJW524134 ITO524134:ITS524134 JDK524134:JDO524134 JNG524134:JNK524134 JXC524134:JXG524134 KGY524134:KHC524134 KQU524134:KQY524134 LAQ524134:LAU524134 LKM524134:LKQ524134 LUI524134:LUM524134 MEE524134:MEI524134 MOA524134:MOE524134 MXW524134:MYA524134 NHS524134:NHW524134 NRO524134:NRS524134 OBK524134:OBO524134 OLG524134:OLK524134 OVC524134:OVG524134 PEY524134:PFC524134 POU524134:POY524134 PYQ524134:PYU524134 QIM524134:QIQ524134 QSI524134:QSM524134 RCE524134:RCI524134 RMA524134:RME524134 RVW524134:RWA524134 SFS524134:SFW524134 SPO524134:SPS524134 SZK524134:SZO524134 TJG524134:TJK524134 TTC524134:TTG524134 UCY524134:UDC524134 UMU524134:UMY524134 UWQ524134:UWU524134 VGM524134:VGQ524134 VQI524134:VQM524134 WAE524134:WAI524134 WKA524134:WKE524134 WTW524134:WUA524134 J720742 HK589670:HO589670 RG589670:RK589670 ABC589670:ABG589670 AKY589670:ALC589670 AUU589670:AUY589670 BEQ589670:BEU589670 BOM589670:BOQ589670 BYI589670:BYM589670 CIE589670:CII589670 CSA589670:CSE589670 DBW589670:DCA589670 DLS589670:DLW589670 DVO589670:DVS589670 EFK589670:EFO589670 EPG589670:EPK589670 EZC589670:EZG589670 FIY589670:FJC589670 FSU589670:FSY589670 GCQ589670:GCU589670 GMM589670:GMQ589670 GWI589670:GWM589670 HGE589670:HGI589670 HQA589670:HQE589670 HZW589670:IAA589670 IJS589670:IJW589670 ITO589670:ITS589670 JDK589670:JDO589670 JNG589670:JNK589670 JXC589670:JXG589670 KGY589670:KHC589670 KQU589670:KQY589670 LAQ589670:LAU589670 LKM589670:LKQ589670 LUI589670:LUM589670 MEE589670:MEI589670 MOA589670:MOE589670 MXW589670:MYA589670 NHS589670:NHW589670 NRO589670:NRS589670 OBK589670:OBO589670 OLG589670:OLK589670 OVC589670:OVG589670 PEY589670:PFC589670 POU589670:POY589670 PYQ589670:PYU589670 QIM589670:QIQ589670 QSI589670:QSM589670 RCE589670:RCI589670 RMA589670:RME589670 RVW589670:RWA589670 SFS589670:SFW589670 SPO589670:SPS589670 SZK589670:SZO589670 TJG589670:TJK589670 TTC589670:TTG589670 UCY589670:UDC589670 UMU589670:UMY589670 UWQ589670:UWU589670 VGM589670:VGQ589670 VQI589670:VQM589670 WAE589670:WAI589670 WKA589670:WKE589670 WTW589670:WUA589670 J786278 HK655206:HO655206 RG655206:RK655206 ABC655206:ABG655206 AKY655206:ALC655206 AUU655206:AUY655206 BEQ655206:BEU655206 BOM655206:BOQ655206 BYI655206:BYM655206 CIE655206:CII655206 CSA655206:CSE655206 DBW655206:DCA655206 DLS655206:DLW655206 DVO655206:DVS655206 EFK655206:EFO655206 EPG655206:EPK655206 EZC655206:EZG655206 FIY655206:FJC655206 FSU655206:FSY655206 GCQ655206:GCU655206 GMM655206:GMQ655206 GWI655206:GWM655206 HGE655206:HGI655206 HQA655206:HQE655206 HZW655206:IAA655206 IJS655206:IJW655206 ITO655206:ITS655206 JDK655206:JDO655206 JNG655206:JNK655206 JXC655206:JXG655206 KGY655206:KHC655206 KQU655206:KQY655206 LAQ655206:LAU655206 LKM655206:LKQ655206 LUI655206:LUM655206 MEE655206:MEI655206 MOA655206:MOE655206 MXW655206:MYA655206 NHS655206:NHW655206 NRO655206:NRS655206 OBK655206:OBO655206 OLG655206:OLK655206 OVC655206:OVG655206 PEY655206:PFC655206 POU655206:POY655206 PYQ655206:PYU655206 QIM655206:QIQ655206 QSI655206:QSM655206 RCE655206:RCI655206 RMA655206:RME655206 RVW655206:RWA655206 SFS655206:SFW655206 SPO655206:SPS655206 SZK655206:SZO655206 TJG655206:TJK655206 TTC655206:TTG655206 UCY655206:UDC655206 UMU655206:UMY655206 UWQ655206:UWU655206 VGM655206:VGQ655206 VQI655206:VQM655206 WAE655206:WAI655206 WKA655206:WKE655206 WTW655206:WUA655206 J851814 HK720742:HO720742 RG720742:RK720742 ABC720742:ABG720742 AKY720742:ALC720742 AUU720742:AUY720742 BEQ720742:BEU720742 BOM720742:BOQ720742 BYI720742:BYM720742 CIE720742:CII720742 CSA720742:CSE720742 DBW720742:DCA720742 DLS720742:DLW720742 DVO720742:DVS720742 EFK720742:EFO720742 EPG720742:EPK720742 EZC720742:EZG720742 FIY720742:FJC720742 FSU720742:FSY720742 GCQ720742:GCU720742 GMM720742:GMQ720742 GWI720742:GWM720742 HGE720742:HGI720742 HQA720742:HQE720742 HZW720742:IAA720742 IJS720742:IJW720742 ITO720742:ITS720742 JDK720742:JDO720742 JNG720742:JNK720742 JXC720742:JXG720742 KGY720742:KHC720742 KQU720742:KQY720742 LAQ720742:LAU720742 LKM720742:LKQ720742 LUI720742:LUM720742 MEE720742:MEI720742 MOA720742:MOE720742 MXW720742:MYA720742 NHS720742:NHW720742 NRO720742:NRS720742 OBK720742:OBO720742 OLG720742:OLK720742 OVC720742:OVG720742 PEY720742:PFC720742 POU720742:POY720742 PYQ720742:PYU720742 QIM720742:QIQ720742 QSI720742:QSM720742 RCE720742:RCI720742 RMA720742:RME720742 RVW720742:RWA720742 SFS720742:SFW720742 SPO720742:SPS720742 SZK720742:SZO720742 TJG720742:TJK720742 TTC720742:TTG720742 UCY720742:UDC720742 UMU720742:UMY720742 UWQ720742:UWU720742 VGM720742:VGQ720742 VQI720742:VQM720742 WAE720742:WAI720742 WKA720742:WKE720742 WTW720742:WUA720742 J917350 HK786278:HO786278 RG786278:RK786278 ABC786278:ABG786278 AKY786278:ALC786278 AUU786278:AUY786278 BEQ786278:BEU786278 BOM786278:BOQ786278 BYI786278:BYM786278 CIE786278:CII786278 CSA786278:CSE786278 DBW786278:DCA786278 DLS786278:DLW786278 DVO786278:DVS786278 EFK786278:EFO786278 EPG786278:EPK786278 EZC786278:EZG786278 FIY786278:FJC786278 FSU786278:FSY786278 GCQ786278:GCU786278 GMM786278:GMQ786278 GWI786278:GWM786278 HGE786278:HGI786278 HQA786278:HQE786278 HZW786278:IAA786278 IJS786278:IJW786278 ITO786278:ITS786278 JDK786278:JDO786278 JNG786278:JNK786278 JXC786278:JXG786278 KGY786278:KHC786278 KQU786278:KQY786278 LAQ786278:LAU786278 LKM786278:LKQ786278 LUI786278:LUM786278 MEE786278:MEI786278 MOA786278:MOE786278 MXW786278:MYA786278 NHS786278:NHW786278 NRO786278:NRS786278 OBK786278:OBO786278 OLG786278:OLK786278 OVC786278:OVG786278 PEY786278:PFC786278 POU786278:POY786278 PYQ786278:PYU786278 QIM786278:QIQ786278 QSI786278:QSM786278 RCE786278:RCI786278 RMA786278:RME786278 RVW786278:RWA786278 SFS786278:SFW786278 SPO786278:SPS786278 SZK786278:SZO786278 TJG786278:TJK786278 TTC786278:TTG786278 UCY786278:UDC786278 UMU786278:UMY786278 UWQ786278:UWU786278 VGM786278:VGQ786278 VQI786278:VQM786278 WAE786278:WAI786278 WKA786278:WKE786278 WTW786278:WUA786278 J982886 HK851814:HO851814 RG851814:RK851814 ABC851814:ABG851814 AKY851814:ALC851814 AUU851814:AUY851814 BEQ851814:BEU851814 BOM851814:BOQ851814 BYI851814:BYM851814 CIE851814:CII851814 CSA851814:CSE851814 DBW851814:DCA851814 DLS851814:DLW851814 DVO851814:DVS851814 EFK851814:EFO851814 EPG851814:EPK851814 EZC851814:EZG851814 FIY851814:FJC851814 FSU851814:FSY851814 GCQ851814:GCU851814 GMM851814:GMQ851814 GWI851814:GWM851814 HGE851814:HGI851814 HQA851814:HQE851814 HZW851814:IAA851814 IJS851814:IJW851814 ITO851814:ITS851814 JDK851814:JDO851814 JNG851814:JNK851814 JXC851814:JXG851814 KGY851814:KHC851814 KQU851814:KQY851814 LAQ851814:LAU851814 LKM851814:LKQ851814 LUI851814:LUM851814 MEE851814:MEI851814 MOA851814:MOE851814 MXW851814:MYA851814 NHS851814:NHW851814 NRO851814:NRS851814 OBK851814:OBO851814 OLG851814:OLK851814 OVC851814:OVG851814 PEY851814:PFC851814 POU851814:POY851814 PYQ851814:PYU851814 QIM851814:QIQ851814 QSI851814:QSM851814 RCE851814:RCI851814 RMA851814:RME851814 RVW851814:RWA851814 SFS851814:SFW851814 SPO851814:SPS851814 SZK851814:SZO851814 TJG851814:TJK851814 TTC851814:TTG851814 UCY851814:UDC851814 UMU851814:UMY851814 UWQ851814:UWU851814 VGM851814:VGQ851814 VQI851814:VQM851814 WAE851814:WAI851814 WKA851814:WKE851814 WTW851814:WUA851814 J589661 HK917350:HO917350 RG917350:RK917350 ABC917350:ABG917350 AKY917350:ALC917350 AUU917350:AUY917350 BEQ917350:BEU917350 BOM917350:BOQ917350 BYI917350:BYM917350 CIE917350:CII917350 CSA917350:CSE917350 DBW917350:DCA917350 DLS917350:DLW917350 DVO917350:DVS917350 EFK917350:EFO917350 EPG917350:EPK917350 EZC917350:EZG917350 FIY917350:FJC917350 FSU917350:FSY917350 GCQ917350:GCU917350 GMM917350:GMQ917350 GWI917350:GWM917350 HGE917350:HGI917350 HQA917350:HQE917350 HZW917350:IAA917350 IJS917350:IJW917350 ITO917350:ITS917350 JDK917350:JDO917350 JNG917350:JNK917350 JXC917350:JXG917350 KGY917350:KHC917350 KQU917350:KQY917350 LAQ917350:LAU917350 LKM917350:LKQ917350 LUI917350:LUM917350 MEE917350:MEI917350 MOA917350:MOE917350 MXW917350:MYA917350 NHS917350:NHW917350 NRO917350:NRS917350 OBK917350:OBO917350 OLG917350:OLK917350 OVC917350:OVG917350 PEY917350:PFC917350 POU917350:POY917350 PYQ917350:PYU917350 QIM917350:QIQ917350 QSI917350:QSM917350 RCE917350:RCI917350 RMA917350:RME917350 RVW917350:RWA917350 SFS917350:SFW917350 SPO917350:SPS917350 SZK917350:SZO917350 TJG917350:TJK917350 TTC917350:TTG917350 UCY917350:UDC917350 UMU917350:UMY917350 UWQ917350:UWU917350 VGM917350:VGQ917350 VQI917350:VQM917350 WAE917350:WAI917350 WKA917350:WKE917350 WTW917350:WUA917350 J65379 HK982886:HO982886 RG982886:RK982886 ABC982886:ABG982886 AKY982886:ALC982886 AUU982886:AUY982886 BEQ982886:BEU982886 BOM982886:BOQ982886 BYI982886:BYM982886 CIE982886:CII982886 CSA982886:CSE982886 DBW982886:DCA982886 DLS982886:DLW982886 DVO982886:DVS982886 EFK982886:EFO982886 EPG982886:EPK982886 EZC982886:EZG982886 FIY982886:FJC982886 FSU982886:FSY982886 GCQ982886:GCU982886 GMM982886:GMQ982886 GWI982886:GWM982886 HGE982886:HGI982886 HQA982886:HQE982886 HZW982886:IAA982886 IJS982886:IJW982886 ITO982886:ITS982886 JDK982886:JDO982886 JNG982886:JNK982886 JXC982886:JXG982886 KGY982886:KHC982886 KQU982886:KQY982886 LAQ982886:LAU982886 LKM982886:LKQ982886 LUI982886:LUM982886 MEE982886:MEI982886 MOA982886:MOE982886 MXW982886:MYA982886 NHS982886:NHW982886 NRO982886:NRS982886 OBK982886:OBO982886 OLG982886:OLK982886 OVC982886:OVG982886 PEY982886:PFC982886 POU982886:POY982886 PYQ982886:PYU982886 QIM982886:QIQ982886 QSI982886:QSM982886 RCE982886:RCI982886 RMA982886:RME982886 RVW982886:RWA982886 SFS982886:SFW982886 SPO982886:SPS982886 SZK982886:SZO982886 TJG982886:TJK982886 TTC982886:TTG982886 UCY982886:UDC982886 UMU982886:UMY982886 UWQ982886:UWU982886 VGM982886:VGQ982886 VQI982886:VQM982886 WAE982886:WAI982886 WKA982886:WKE982886 WTW982886:WUA982886 WTX524125:WUA524125 J130915 HL589661:HO589661 RH589661:RK589661 ABD589661:ABG589661 AKZ589661:ALC589661 AUV589661:AUY589661 BER589661:BEU589661 BON589661:BOQ589661 BYJ589661:BYM589661 CIF589661:CII589661 CSB589661:CSE589661 DBX589661:DCA589661 DLT589661:DLW589661 DVP589661:DVS589661 EFL589661:EFO589661 EPH589661:EPK589661 EZD589661:EZG589661 FIZ589661:FJC589661 FSV589661:FSY589661 GCR589661:GCU589661 GMN589661:GMQ589661 GWJ589661:GWM589661 HGF589661:HGI589661 HQB589661:HQE589661 HZX589661:IAA589661 IJT589661:IJW589661 ITP589661:ITS589661 JDL589661:JDO589661 JNH589661:JNK589661 JXD589661:JXG589661 KGZ589661:KHC589661 KQV589661:KQY589661 LAR589661:LAU589661 LKN589661:LKQ589661 LUJ589661:LUM589661 MEF589661:MEI589661 MOB589661:MOE589661 MXX589661:MYA589661 NHT589661:NHW589661 NRP589661:NRS589661 OBL589661:OBO589661 OLH589661:OLK589661 OVD589661:OVG589661 PEZ589661:PFC589661 POV589661:POY589661 PYR589661:PYU589661 QIN589661:QIQ589661 QSJ589661:QSM589661 RCF589661:RCI589661 RMB589661:RME589661 RVX589661:RWA589661 SFT589661:SFW589661 SPP589661:SPS589661 SZL589661:SZO589661 TJH589661:TJK589661 TTD589661:TTG589661 UCZ589661:UDC589661 UMV589661:UMY589661 UWR589661:UWU589661 VGN589661:VGQ589661 VQJ589661:VQM589661 WAF589661:WAI589661 WKB589661:WKE589661 J196451 HK65379:HO65379 RG65379:RK65379 ABC65379:ABG65379 AKY65379:ALC65379 AUU65379:AUY65379 BEQ65379:BEU65379 BOM65379:BOQ65379 BYI65379:BYM65379 CIE65379:CII65379 CSA65379:CSE65379 DBW65379:DCA65379 DLS65379:DLW65379 DVO65379:DVS65379 EFK65379:EFO65379 EPG65379:EPK65379 EZC65379:EZG65379 FIY65379:FJC65379 FSU65379:FSY65379 GCQ65379:GCU65379 GMM65379:GMQ65379 GWI65379:GWM65379 HGE65379:HGI65379 HQA65379:HQE65379 HZW65379:IAA65379 IJS65379:IJW65379 ITO65379:ITS65379 JDK65379:JDO65379 JNG65379:JNK65379 JXC65379:JXG65379 KGY65379:KHC65379 KQU65379:KQY65379 LAQ65379:LAU65379 LKM65379:LKQ65379 LUI65379:LUM65379 MEE65379:MEI65379 MOA65379:MOE65379 MXW65379:MYA65379 NHS65379:NHW65379 NRO65379:NRS65379 OBK65379:OBO65379 OLG65379:OLK65379 OVC65379:OVG65379 PEY65379:PFC65379 POU65379:POY65379 PYQ65379:PYU65379 QIM65379:QIQ65379 QSI65379:QSM65379 RCE65379:RCI65379 RMA65379:RME65379 RVW65379:RWA65379 SFS65379:SFW65379 SPO65379:SPS65379 SZK65379:SZO65379 TJG65379:TJK65379 TTC65379:TTG65379 UCY65379:UDC65379 UMU65379:UMY65379 UWQ65379:UWU65379 VGM65379:VGQ65379 VQI65379:VQM65379 WAE65379:WAI65379 WKA65379:WKE65379 WTW65379:WUA65379 J261987 HK130915:HO130915 RG130915:RK130915 ABC130915:ABG130915 AKY130915:ALC130915 AUU130915:AUY130915 BEQ130915:BEU130915 BOM130915:BOQ130915 BYI130915:BYM130915 CIE130915:CII130915 CSA130915:CSE130915 DBW130915:DCA130915 DLS130915:DLW130915 DVO130915:DVS130915 EFK130915:EFO130915 EPG130915:EPK130915 EZC130915:EZG130915 FIY130915:FJC130915 FSU130915:FSY130915 GCQ130915:GCU130915 GMM130915:GMQ130915 GWI130915:GWM130915 HGE130915:HGI130915 HQA130915:HQE130915 HZW130915:IAA130915 IJS130915:IJW130915 ITO130915:ITS130915 JDK130915:JDO130915 JNG130915:JNK130915 JXC130915:JXG130915 KGY130915:KHC130915 KQU130915:KQY130915 LAQ130915:LAU130915 LKM130915:LKQ130915 LUI130915:LUM130915 MEE130915:MEI130915 MOA130915:MOE130915 MXW130915:MYA130915 NHS130915:NHW130915 NRO130915:NRS130915 OBK130915:OBO130915 OLG130915:OLK130915 OVC130915:OVG130915 PEY130915:PFC130915 POU130915:POY130915 PYQ130915:PYU130915 QIM130915:QIQ130915 QSI130915:QSM130915 RCE130915:RCI130915 RMA130915:RME130915 RVW130915:RWA130915 SFS130915:SFW130915 SPO130915:SPS130915 SZK130915:SZO130915 TJG130915:TJK130915 TTC130915:TTG130915 UCY130915:UDC130915 UMU130915:UMY130915 UWQ130915:UWU130915 VGM130915:VGQ130915 VQI130915:VQM130915 WAE130915:WAI130915 WKA130915:WKE130915 WTW130915:WUA130915 J327523 HK196451:HO196451 RG196451:RK196451 ABC196451:ABG196451 AKY196451:ALC196451 AUU196451:AUY196451 BEQ196451:BEU196451 BOM196451:BOQ196451 BYI196451:BYM196451 CIE196451:CII196451 CSA196451:CSE196451 DBW196451:DCA196451 DLS196451:DLW196451 DVO196451:DVS196451 EFK196451:EFO196451 EPG196451:EPK196451 EZC196451:EZG196451 FIY196451:FJC196451 FSU196451:FSY196451 GCQ196451:GCU196451 GMM196451:GMQ196451 GWI196451:GWM196451 HGE196451:HGI196451 HQA196451:HQE196451 HZW196451:IAA196451 IJS196451:IJW196451 ITO196451:ITS196451 JDK196451:JDO196451 JNG196451:JNK196451 JXC196451:JXG196451 KGY196451:KHC196451 KQU196451:KQY196451 LAQ196451:LAU196451 LKM196451:LKQ196451 LUI196451:LUM196451 MEE196451:MEI196451 MOA196451:MOE196451 MXW196451:MYA196451 NHS196451:NHW196451 NRO196451:NRS196451 OBK196451:OBO196451 OLG196451:OLK196451 OVC196451:OVG196451 PEY196451:PFC196451 POU196451:POY196451 PYQ196451:PYU196451 QIM196451:QIQ196451 QSI196451:QSM196451 RCE196451:RCI196451 RMA196451:RME196451 RVW196451:RWA196451 SFS196451:SFW196451 SPO196451:SPS196451 SZK196451:SZO196451 TJG196451:TJK196451 TTC196451:TTG196451 UCY196451:UDC196451 UMU196451:UMY196451 UWQ196451:UWU196451 VGM196451:VGQ196451 VQI196451:VQM196451 WAE196451:WAI196451 WKA196451:WKE196451 WTW196451:WUA196451 J393059 HK261987:HO261987 RG261987:RK261987 ABC261987:ABG261987 AKY261987:ALC261987 AUU261987:AUY261987 BEQ261987:BEU261987 BOM261987:BOQ261987 BYI261987:BYM261987 CIE261987:CII261987 CSA261987:CSE261987 DBW261987:DCA261987 DLS261987:DLW261987 DVO261987:DVS261987 EFK261987:EFO261987 EPG261987:EPK261987 EZC261987:EZG261987 FIY261987:FJC261987 FSU261987:FSY261987 GCQ261987:GCU261987 GMM261987:GMQ261987 GWI261987:GWM261987 HGE261987:HGI261987 HQA261987:HQE261987 HZW261987:IAA261987 IJS261987:IJW261987 ITO261987:ITS261987 JDK261987:JDO261987 JNG261987:JNK261987 JXC261987:JXG261987 KGY261987:KHC261987 KQU261987:KQY261987 LAQ261987:LAU261987 LKM261987:LKQ261987 LUI261987:LUM261987 MEE261987:MEI261987 MOA261987:MOE261987 MXW261987:MYA261987 NHS261987:NHW261987 NRO261987:NRS261987 OBK261987:OBO261987 OLG261987:OLK261987 OVC261987:OVG261987 PEY261987:PFC261987 POU261987:POY261987 PYQ261987:PYU261987 QIM261987:QIQ261987 QSI261987:QSM261987 RCE261987:RCI261987 RMA261987:RME261987 RVW261987:RWA261987 SFS261987:SFW261987 SPO261987:SPS261987 SZK261987:SZO261987 TJG261987:TJK261987 TTC261987:TTG261987 UCY261987:UDC261987 UMU261987:UMY261987 UWQ261987:UWU261987 VGM261987:VGQ261987 VQI261987:VQM261987 WAE261987:WAI261987 WKA261987:WKE261987 WTW261987:WUA261987 J458595 HK327523:HO327523 RG327523:RK327523 ABC327523:ABG327523 AKY327523:ALC327523 AUU327523:AUY327523 BEQ327523:BEU327523 BOM327523:BOQ327523 BYI327523:BYM327523 CIE327523:CII327523 CSA327523:CSE327523 DBW327523:DCA327523 DLS327523:DLW327523 DVO327523:DVS327523 EFK327523:EFO327523 EPG327523:EPK327523 EZC327523:EZG327523 FIY327523:FJC327523 FSU327523:FSY327523 GCQ327523:GCU327523 GMM327523:GMQ327523 GWI327523:GWM327523 HGE327523:HGI327523 HQA327523:HQE327523 HZW327523:IAA327523 IJS327523:IJW327523 ITO327523:ITS327523 JDK327523:JDO327523 JNG327523:JNK327523 JXC327523:JXG327523 KGY327523:KHC327523 KQU327523:KQY327523 LAQ327523:LAU327523 LKM327523:LKQ327523 LUI327523:LUM327523 MEE327523:MEI327523 MOA327523:MOE327523 MXW327523:MYA327523 NHS327523:NHW327523 NRO327523:NRS327523 OBK327523:OBO327523 OLG327523:OLK327523 OVC327523:OVG327523 PEY327523:PFC327523 POU327523:POY327523 PYQ327523:PYU327523 QIM327523:QIQ327523 QSI327523:QSM327523 RCE327523:RCI327523 RMA327523:RME327523 RVW327523:RWA327523 SFS327523:SFW327523 SPO327523:SPS327523 SZK327523:SZO327523 TJG327523:TJK327523 TTC327523:TTG327523 UCY327523:UDC327523 UMU327523:UMY327523 UWQ327523:UWU327523 VGM327523:VGQ327523 VQI327523:VQM327523 WAE327523:WAI327523 WKA327523:WKE327523 WTW327523:WUA327523 J524131 HK393059:HO393059 RG393059:RK393059 ABC393059:ABG393059 AKY393059:ALC393059 AUU393059:AUY393059 BEQ393059:BEU393059 BOM393059:BOQ393059 BYI393059:BYM393059 CIE393059:CII393059 CSA393059:CSE393059 DBW393059:DCA393059 DLS393059:DLW393059 DVO393059:DVS393059 EFK393059:EFO393059 EPG393059:EPK393059 EZC393059:EZG393059 FIY393059:FJC393059 FSU393059:FSY393059 GCQ393059:GCU393059 GMM393059:GMQ393059 GWI393059:GWM393059 HGE393059:HGI393059 HQA393059:HQE393059 HZW393059:IAA393059 IJS393059:IJW393059 ITO393059:ITS393059 JDK393059:JDO393059 JNG393059:JNK393059 JXC393059:JXG393059 KGY393059:KHC393059 KQU393059:KQY393059 LAQ393059:LAU393059 LKM393059:LKQ393059 LUI393059:LUM393059 MEE393059:MEI393059 MOA393059:MOE393059 MXW393059:MYA393059 NHS393059:NHW393059 NRO393059:NRS393059 OBK393059:OBO393059 OLG393059:OLK393059 OVC393059:OVG393059 PEY393059:PFC393059 POU393059:POY393059 PYQ393059:PYU393059 QIM393059:QIQ393059 QSI393059:QSM393059 RCE393059:RCI393059 RMA393059:RME393059 RVW393059:RWA393059 SFS393059:SFW393059 SPO393059:SPS393059 SZK393059:SZO393059 TJG393059:TJK393059 TTC393059:TTG393059 UCY393059:UDC393059 UMU393059:UMY393059 UWQ393059:UWU393059 VGM393059:VGQ393059 VQI393059:VQM393059 WAE393059:WAI393059 WKA393059:WKE393059 WTW393059:WUA393059 J589667 HK458595:HO458595 RG458595:RK458595 ABC458595:ABG458595 AKY458595:ALC458595 AUU458595:AUY458595 BEQ458595:BEU458595 BOM458595:BOQ458595 BYI458595:BYM458595 CIE458595:CII458595 CSA458595:CSE458595 DBW458595:DCA458595 DLS458595:DLW458595 DVO458595:DVS458595 EFK458595:EFO458595 EPG458595:EPK458595 EZC458595:EZG458595 FIY458595:FJC458595 FSU458595:FSY458595 GCQ458595:GCU458595 GMM458595:GMQ458595 GWI458595:GWM458595 HGE458595:HGI458595 HQA458595:HQE458595 HZW458595:IAA458595 IJS458595:IJW458595 ITO458595:ITS458595 JDK458595:JDO458595 JNG458595:JNK458595 JXC458595:JXG458595 KGY458595:KHC458595 KQU458595:KQY458595 LAQ458595:LAU458595 LKM458595:LKQ458595 LUI458595:LUM458595 MEE458595:MEI458595 MOA458595:MOE458595 MXW458595:MYA458595 NHS458595:NHW458595 NRO458595:NRS458595 OBK458595:OBO458595 OLG458595:OLK458595 OVC458595:OVG458595 PEY458595:PFC458595 POU458595:POY458595 PYQ458595:PYU458595 QIM458595:QIQ458595 QSI458595:QSM458595 RCE458595:RCI458595 RMA458595:RME458595 RVW458595:RWA458595 SFS458595:SFW458595 SPO458595:SPS458595 SZK458595:SZO458595 TJG458595:TJK458595 TTC458595:TTG458595 UCY458595:UDC458595 UMU458595:UMY458595 UWQ458595:UWU458595 VGM458595:VGQ458595 VQI458595:VQM458595 WAE458595:WAI458595 WKA458595:WKE458595 WTW458595:WUA458595 J655203 HK524131:HO524131 RG524131:RK524131 ABC524131:ABG524131 AKY524131:ALC524131 AUU524131:AUY524131 BEQ524131:BEU524131 BOM524131:BOQ524131 BYI524131:BYM524131 CIE524131:CII524131 CSA524131:CSE524131 DBW524131:DCA524131 DLS524131:DLW524131 DVO524131:DVS524131 EFK524131:EFO524131 EPG524131:EPK524131 EZC524131:EZG524131 FIY524131:FJC524131 FSU524131:FSY524131 GCQ524131:GCU524131 GMM524131:GMQ524131 GWI524131:GWM524131 HGE524131:HGI524131 HQA524131:HQE524131 HZW524131:IAA524131 IJS524131:IJW524131 ITO524131:ITS524131 JDK524131:JDO524131 JNG524131:JNK524131 JXC524131:JXG524131 KGY524131:KHC524131 KQU524131:KQY524131 LAQ524131:LAU524131 LKM524131:LKQ524131 LUI524131:LUM524131 MEE524131:MEI524131 MOA524131:MOE524131 MXW524131:MYA524131 NHS524131:NHW524131 NRO524131:NRS524131 OBK524131:OBO524131 OLG524131:OLK524131 OVC524131:OVG524131 PEY524131:PFC524131 POU524131:POY524131 PYQ524131:PYU524131 QIM524131:QIQ524131 QSI524131:QSM524131 RCE524131:RCI524131 RMA524131:RME524131 RVW524131:RWA524131 SFS524131:SFW524131 SPO524131:SPS524131 SZK524131:SZO524131 TJG524131:TJK524131 TTC524131:TTG524131 UCY524131:UDC524131 UMU524131:UMY524131 UWQ524131:UWU524131 VGM524131:VGQ524131 VQI524131:VQM524131 WAE524131:WAI524131 WKA524131:WKE524131 WTW524131:WUA524131 J720739 HK589667:HO589667 RG589667:RK589667 ABC589667:ABG589667 AKY589667:ALC589667 AUU589667:AUY589667 BEQ589667:BEU589667 BOM589667:BOQ589667 BYI589667:BYM589667 CIE589667:CII589667 CSA589667:CSE589667 DBW589667:DCA589667 DLS589667:DLW589667 DVO589667:DVS589667 EFK589667:EFO589667 EPG589667:EPK589667 EZC589667:EZG589667 FIY589667:FJC589667 FSU589667:FSY589667 GCQ589667:GCU589667 GMM589667:GMQ589667 GWI589667:GWM589667 HGE589667:HGI589667 HQA589667:HQE589667 HZW589667:IAA589667 IJS589667:IJW589667 ITO589667:ITS589667 JDK589667:JDO589667 JNG589667:JNK589667 JXC589667:JXG589667 KGY589667:KHC589667 KQU589667:KQY589667 LAQ589667:LAU589667 LKM589667:LKQ589667 LUI589667:LUM589667 MEE589667:MEI589667 MOA589667:MOE589667 MXW589667:MYA589667 NHS589667:NHW589667 NRO589667:NRS589667 OBK589667:OBO589667 OLG589667:OLK589667 OVC589667:OVG589667 PEY589667:PFC589667 POU589667:POY589667 PYQ589667:PYU589667 QIM589667:QIQ589667 QSI589667:QSM589667 RCE589667:RCI589667 RMA589667:RME589667 RVW589667:RWA589667 SFS589667:SFW589667 SPO589667:SPS589667 SZK589667:SZO589667 TJG589667:TJK589667 TTC589667:TTG589667 UCY589667:UDC589667 UMU589667:UMY589667 UWQ589667:UWU589667 VGM589667:VGQ589667 VQI589667:VQM589667 WAE589667:WAI589667 WKA589667:WKE589667 WTW589667:WUA589667 J786275 HK655203:HO655203 RG655203:RK655203 ABC655203:ABG655203 AKY655203:ALC655203 AUU655203:AUY655203 BEQ655203:BEU655203 BOM655203:BOQ655203 BYI655203:BYM655203 CIE655203:CII655203 CSA655203:CSE655203 DBW655203:DCA655203 DLS655203:DLW655203 DVO655203:DVS655203 EFK655203:EFO655203 EPG655203:EPK655203 EZC655203:EZG655203 FIY655203:FJC655203 FSU655203:FSY655203 GCQ655203:GCU655203 GMM655203:GMQ655203 GWI655203:GWM655203 HGE655203:HGI655203 HQA655203:HQE655203 HZW655203:IAA655203 IJS655203:IJW655203 ITO655203:ITS655203 JDK655203:JDO655203 JNG655203:JNK655203 JXC655203:JXG655203 KGY655203:KHC655203 KQU655203:KQY655203 LAQ655203:LAU655203 LKM655203:LKQ655203 LUI655203:LUM655203 MEE655203:MEI655203 MOA655203:MOE655203 MXW655203:MYA655203 NHS655203:NHW655203 NRO655203:NRS655203 OBK655203:OBO655203 OLG655203:OLK655203 OVC655203:OVG655203 PEY655203:PFC655203 POU655203:POY655203 PYQ655203:PYU655203 QIM655203:QIQ655203 QSI655203:QSM655203 RCE655203:RCI655203 RMA655203:RME655203 RVW655203:RWA655203 SFS655203:SFW655203 SPO655203:SPS655203 SZK655203:SZO655203 TJG655203:TJK655203 TTC655203:TTG655203 UCY655203:UDC655203 UMU655203:UMY655203 UWQ655203:UWU655203 VGM655203:VGQ655203 VQI655203:VQM655203 WAE655203:WAI655203 WKA655203:WKE655203 WTW655203:WUA655203 J851811 HK720739:HO720739 RG720739:RK720739 ABC720739:ABG720739 AKY720739:ALC720739 AUU720739:AUY720739 BEQ720739:BEU720739 BOM720739:BOQ720739 BYI720739:BYM720739 CIE720739:CII720739 CSA720739:CSE720739 DBW720739:DCA720739 DLS720739:DLW720739 DVO720739:DVS720739 EFK720739:EFO720739 EPG720739:EPK720739 EZC720739:EZG720739 FIY720739:FJC720739 FSU720739:FSY720739 GCQ720739:GCU720739 GMM720739:GMQ720739 GWI720739:GWM720739 HGE720739:HGI720739 HQA720739:HQE720739 HZW720739:IAA720739 IJS720739:IJW720739 ITO720739:ITS720739 JDK720739:JDO720739 JNG720739:JNK720739 JXC720739:JXG720739 KGY720739:KHC720739 KQU720739:KQY720739 LAQ720739:LAU720739 LKM720739:LKQ720739 LUI720739:LUM720739 MEE720739:MEI720739 MOA720739:MOE720739 MXW720739:MYA720739 NHS720739:NHW720739 NRO720739:NRS720739 OBK720739:OBO720739 OLG720739:OLK720739 OVC720739:OVG720739 PEY720739:PFC720739 POU720739:POY720739 PYQ720739:PYU720739 QIM720739:QIQ720739 QSI720739:QSM720739 RCE720739:RCI720739 RMA720739:RME720739 RVW720739:RWA720739 SFS720739:SFW720739 SPO720739:SPS720739 SZK720739:SZO720739 TJG720739:TJK720739 TTC720739:TTG720739 UCY720739:UDC720739 UMU720739:UMY720739 UWQ720739:UWU720739 VGM720739:VGQ720739 VQI720739:VQM720739 WAE720739:WAI720739 WKA720739:WKE720739 WTW720739:WUA720739 J917347 HK786275:HO786275 RG786275:RK786275 ABC786275:ABG786275 AKY786275:ALC786275 AUU786275:AUY786275 BEQ786275:BEU786275 BOM786275:BOQ786275 BYI786275:BYM786275 CIE786275:CII786275 CSA786275:CSE786275 DBW786275:DCA786275 DLS786275:DLW786275 DVO786275:DVS786275 EFK786275:EFO786275 EPG786275:EPK786275 EZC786275:EZG786275 FIY786275:FJC786275 FSU786275:FSY786275 GCQ786275:GCU786275 GMM786275:GMQ786275 GWI786275:GWM786275 HGE786275:HGI786275 HQA786275:HQE786275 HZW786275:IAA786275 IJS786275:IJW786275 ITO786275:ITS786275 JDK786275:JDO786275 JNG786275:JNK786275 JXC786275:JXG786275 KGY786275:KHC786275 KQU786275:KQY786275 LAQ786275:LAU786275 LKM786275:LKQ786275 LUI786275:LUM786275 MEE786275:MEI786275 MOA786275:MOE786275 MXW786275:MYA786275 NHS786275:NHW786275 NRO786275:NRS786275 OBK786275:OBO786275 OLG786275:OLK786275 OVC786275:OVG786275 PEY786275:PFC786275 POU786275:POY786275 PYQ786275:PYU786275 QIM786275:QIQ786275 QSI786275:QSM786275 RCE786275:RCI786275 RMA786275:RME786275 RVW786275:RWA786275 SFS786275:SFW786275 SPO786275:SPS786275 SZK786275:SZO786275 TJG786275:TJK786275 TTC786275:TTG786275 UCY786275:UDC786275 UMU786275:UMY786275 UWQ786275:UWU786275 VGM786275:VGQ786275 VQI786275:VQM786275 WAE786275:WAI786275 WKA786275:WKE786275 WTW786275:WUA786275 J982883 HK851811:HO851811 RG851811:RK851811 ABC851811:ABG851811 AKY851811:ALC851811 AUU851811:AUY851811 BEQ851811:BEU851811 BOM851811:BOQ851811 BYI851811:BYM851811 CIE851811:CII851811 CSA851811:CSE851811 DBW851811:DCA851811 DLS851811:DLW851811 DVO851811:DVS851811 EFK851811:EFO851811 EPG851811:EPK851811 EZC851811:EZG851811 FIY851811:FJC851811 FSU851811:FSY851811 GCQ851811:GCU851811 GMM851811:GMQ851811 GWI851811:GWM851811 HGE851811:HGI851811 HQA851811:HQE851811 HZW851811:IAA851811 IJS851811:IJW851811 ITO851811:ITS851811 JDK851811:JDO851811 JNG851811:JNK851811 JXC851811:JXG851811 KGY851811:KHC851811 KQU851811:KQY851811 LAQ851811:LAU851811 LKM851811:LKQ851811 LUI851811:LUM851811 MEE851811:MEI851811 MOA851811:MOE851811 MXW851811:MYA851811 NHS851811:NHW851811 NRO851811:NRS851811 OBK851811:OBO851811 OLG851811:OLK851811 OVC851811:OVG851811 PEY851811:PFC851811 POU851811:POY851811 PYQ851811:PYU851811 QIM851811:QIQ851811 QSI851811:QSM851811 RCE851811:RCI851811 RMA851811:RME851811 RVW851811:RWA851811 SFS851811:SFW851811 SPO851811:SPS851811 SZK851811:SZO851811 TJG851811:TJK851811 TTC851811:TTG851811 UCY851811:UDC851811 UMU851811:UMY851811 UWQ851811:UWU851811 VGM851811:VGQ851811 VQI851811:VQM851811 WAE851811:WAI851811 WKA851811:WKE851811 WTW851811:WUA851811 J655197 HK917347:HO917347 RG917347:RK917347 ABC917347:ABG917347 AKY917347:ALC917347 AUU917347:AUY917347 BEQ917347:BEU917347 BOM917347:BOQ917347 BYI917347:BYM917347 CIE917347:CII917347 CSA917347:CSE917347 DBW917347:DCA917347 DLS917347:DLW917347 DVO917347:DVS917347 EFK917347:EFO917347 EPG917347:EPK917347 EZC917347:EZG917347 FIY917347:FJC917347 FSU917347:FSY917347 GCQ917347:GCU917347 GMM917347:GMQ917347 GWI917347:GWM917347 HGE917347:HGI917347 HQA917347:HQE917347 HZW917347:IAA917347 IJS917347:IJW917347 ITO917347:ITS917347 JDK917347:JDO917347 JNG917347:JNK917347 JXC917347:JXG917347 KGY917347:KHC917347 KQU917347:KQY917347 LAQ917347:LAU917347 LKM917347:LKQ917347 LUI917347:LUM917347 MEE917347:MEI917347 MOA917347:MOE917347 MXW917347:MYA917347 NHS917347:NHW917347 NRO917347:NRS917347 OBK917347:OBO917347 OLG917347:OLK917347 OVC917347:OVG917347 PEY917347:PFC917347 POU917347:POY917347 PYQ917347:PYU917347 QIM917347:QIQ917347 QSI917347:QSM917347 RCE917347:RCI917347 RMA917347:RME917347 RVW917347:RWA917347 SFS917347:SFW917347 SPO917347:SPS917347 SZK917347:SZO917347 TJG917347:TJK917347 TTC917347:TTG917347 UCY917347:UDC917347 UMU917347:UMY917347 UWQ917347:UWU917347 VGM917347:VGQ917347 VQI917347:VQM917347 WAE917347:WAI917347 WKA917347:WKE917347 WTW917347:WUA917347 J65361 HK982883:HO982883 RG982883:RK982883 ABC982883:ABG982883 AKY982883:ALC982883 AUU982883:AUY982883 BEQ982883:BEU982883 BOM982883:BOQ982883 BYI982883:BYM982883 CIE982883:CII982883 CSA982883:CSE982883 DBW982883:DCA982883 DLS982883:DLW982883 DVO982883:DVS982883 EFK982883:EFO982883 EPG982883:EPK982883 EZC982883:EZG982883 FIY982883:FJC982883 FSU982883:FSY982883 GCQ982883:GCU982883 GMM982883:GMQ982883 GWI982883:GWM982883 HGE982883:HGI982883 HQA982883:HQE982883 HZW982883:IAA982883 IJS982883:IJW982883 ITO982883:ITS982883 JDK982883:JDO982883 JNG982883:JNK982883 JXC982883:JXG982883 KGY982883:KHC982883 KQU982883:KQY982883 LAQ982883:LAU982883 LKM982883:LKQ982883 LUI982883:LUM982883 MEE982883:MEI982883 MOA982883:MOE982883 MXW982883:MYA982883 NHS982883:NHW982883 NRO982883:NRS982883 OBK982883:OBO982883 OLG982883:OLK982883 OVC982883:OVG982883 PEY982883:PFC982883 POU982883:POY982883 PYQ982883:PYU982883 QIM982883:QIQ982883 QSI982883:QSM982883 RCE982883:RCI982883 RMA982883:RME982883 RVW982883:RWA982883 SFS982883:SFW982883 SPO982883:SPS982883 SZK982883:SZO982883 TJG982883:TJK982883 TTC982883:TTG982883 UCY982883:UDC982883 UMU982883:UMY982883 UWQ982883:UWU982883 VGM982883:VGQ982883 VQI982883:VQM982883 WAE982883:WAI982883 WKA982883:WKE982883 WTW982883:WUA982883 WTX589661:WUA589661 J130897 HL655197:HO655197 RH655197:RK655197 ABD655197:ABG655197 AKZ655197:ALC655197 AUV655197:AUY655197 BER655197:BEU655197 BON655197:BOQ655197 BYJ655197:BYM655197 CIF655197:CII655197 CSB655197:CSE655197 DBX655197:DCA655197 DLT655197:DLW655197 DVP655197:DVS655197 EFL655197:EFO655197 EPH655197:EPK655197 EZD655197:EZG655197 FIZ655197:FJC655197 FSV655197:FSY655197 GCR655197:GCU655197 GMN655197:GMQ655197 GWJ655197:GWM655197 HGF655197:HGI655197 HQB655197:HQE655197 HZX655197:IAA655197 IJT655197:IJW655197 ITP655197:ITS655197 JDL655197:JDO655197 JNH655197:JNK655197 JXD655197:JXG655197 KGZ655197:KHC655197 KQV655197:KQY655197 LAR655197:LAU655197 LKN655197:LKQ655197 LUJ655197:LUM655197 MEF655197:MEI655197 MOB655197:MOE655197 MXX655197:MYA655197 NHT655197:NHW655197 NRP655197:NRS655197 OBL655197:OBO655197 OLH655197:OLK655197 OVD655197:OVG655197 PEZ655197:PFC655197 POV655197:POY655197 PYR655197:PYU655197 QIN655197:QIQ655197 QSJ655197:QSM655197 RCF655197:RCI655197 RMB655197:RME655197 RVX655197:RWA655197 SFT655197:SFW655197 SPP655197:SPS655197 SZL655197:SZO655197 TJH655197:TJK655197 TTD655197:TTG655197 UCZ655197:UDC655197 UMV655197:UMY655197 UWR655197:UWU655197 VGN655197:VGQ655197 VQJ655197:VQM655197 WAF655197:WAI655197 WKB655197:WKE655197 J196433 HK65361:HO65361 RG65361:RK65361 ABC65361:ABG65361 AKY65361:ALC65361 AUU65361:AUY65361 BEQ65361:BEU65361 BOM65361:BOQ65361 BYI65361:BYM65361 CIE65361:CII65361 CSA65361:CSE65361 DBW65361:DCA65361 DLS65361:DLW65361 DVO65361:DVS65361 EFK65361:EFO65361 EPG65361:EPK65361 EZC65361:EZG65361 FIY65361:FJC65361 FSU65361:FSY65361 GCQ65361:GCU65361 GMM65361:GMQ65361 GWI65361:GWM65361 HGE65361:HGI65361 HQA65361:HQE65361 HZW65361:IAA65361 IJS65361:IJW65361 ITO65361:ITS65361 JDK65361:JDO65361 JNG65361:JNK65361 JXC65361:JXG65361 KGY65361:KHC65361 KQU65361:KQY65361 LAQ65361:LAU65361 LKM65361:LKQ65361 LUI65361:LUM65361 MEE65361:MEI65361 MOA65361:MOE65361 MXW65361:MYA65361 NHS65361:NHW65361 NRO65361:NRS65361 OBK65361:OBO65361 OLG65361:OLK65361 OVC65361:OVG65361 PEY65361:PFC65361 POU65361:POY65361 PYQ65361:PYU65361 QIM65361:QIQ65361 QSI65361:QSM65361 RCE65361:RCI65361 RMA65361:RME65361 RVW65361:RWA65361 SFS65361:SFW65361 SPO65361:SPS65361 SZK65361:SZO65361 TJG65361:TJK65361 TTC65361:TTG65361 UCY65361:UDC65361 UMU65361:UMY65361 UWQ65361:UWU65361 VGM65361:VGQ65361 VQI65361:VQM65361 WAE65361:WAI65361 WKA65361:WKE65361 WTW65361:WUA65361 J261969 HK130897:HO130897 RG130897:RK130897 ABC130897:ABG130897 AKY130897:ALC130897 AUU130897:AUY130897 BEQ130897:BEU130897 BOM130897:BOQ130897 BYI130897:BYM130897 CIE130897:CII130897 CSA130897:CSE130897 DBW130897:DCA130897 DLS130897:DLW130897 DVO130897:DVS130897 EFK130897:EFO130897 EPG130897:EPK130897 EZC130897:EZG130897 FIY130897:FJC130897 FSU130897:FSY130897 GCQ130897:GCU130897 GMM130897:GMQ130897 GWI130897:GWM130897 HGE130897:HGI130897 HQA130897:HQE130897 HZW130897:IAA130897 IJS130897:IJW130897 ITO130897:ITS130897 JDK130897:JDO130897 JNG130897:JNK130897 JXC130897:JXG130897 KGY130897:KHC130897 KQU130897:KQY130897 LAQ130897:LAU130897 LKM130897:LKQ130897 LUI130897:LUM130897 MEE130897:MEI130897 MOA130897:MOE130897 MXW130897:MYA130897 NHS130897:NHW130897 NRO130897:NRS130897 OBK130897:OBO130897 OLG130897:OLK130897 OVC130897:OVG130897 PEY130897:PFC130897 POU130897:POY130897 PYQ130897:PYU130897 QIM130897:QIQ130897 QSI130897:QSM130897 RCE130897:RCI130897 RMA130897:RME130897 RVW130897:RWA130897 SFS130897:SFW130897 SPO130897:SPS130897 SZK130897:SZO130897 TJG130897:TJK130897 TTC130897:TTG130897 UCY130897:UDC130897 UMU130897:UMY130897 UWQ130897:UWU130897 VGM130897:VGQ130897 VQI130897:VQM130897 WAE130897:WAI130897 WKA130897:WKE130897 WTW130897:WUA130897 J327505 HK196433:HO196433 RG196433:RK196433 ABC196433:ABG196433 AKY196433:ALC196433 AUU196433:AUY196433 BEQ196433:BEU196433 BOM196433:BOQ196433 BYI196433:BYM196433 CIE196433:CII196433 CSA196433:CSE196433 DBW196433:DCA196433 DLS196433:DLW196433 DVO196433:DVS196433 EFK196433:EFO196433 EPG196433:EPK196433 EZC196433:EZG196433 FIY196433:FJC196433 FSU196433:FSY196433 GCQ196433:GCU196433 GMM196433:GMQ196433 GWI196433:GWM196433 HGE196433:HGI196433 HQA196433:HQE196433 HZW196433:IAA196433 IJS196433:IJW196433 ITO196433:ITS196433 JDK196433:JDO196433 JNG196433:JNK196433 JXC196433:JXG196433 KGY196433:KHC196433 KQU196433:KQY196433 LAQ196433:LAU196433 LKM196433:LKQ196433 LUI196433:LUM196433 MEE196433:MEI196433 MOA196433:MOE196433 MXW196433:MYA196433 NHS196433:NHW196433 NRO196433:NRS196433 OBK196433:OBO196433 OLG196433:OLK196433 OVC196433:OVG196433 PEY196433:PFC196433 POU196433:POY196433 PYQ196433:PYU196433 QIM196433:QIQ196433 QSI196433:QSM196433 RCE196433:RCI196433 RMA196433:RME196433 RVW196433:RWA196433 SFS196433:SFW196433 SPO196433:SPS196433 SZK196433:SZO196433 TJG196433:TJK196433 TTC196433:TTG196433 UCY196433:UDC196433 UMU196433:UMY196433 UWQ196433:UWU196433 VGM196433:VGQ196433 VQI196433:VQM196433 WAE196433:WAI196433 WKA196433:WKE196433 WTW196433:WUA196433 J393041 HK261969:HO261969 RG261969:RK261969 ABC261969:ABG261969 AKY261969:ALC261969 AUU261969:AUY261969 BEQ261969:BEU261969 BOM261969:BOQ261969 BYI261969:BYM261969 CIE261969:CII261969 CSA261969:CSE261969 DBW261969:DCA261969 DLS261969:DLW261969 DVO261969:DVS261969 EFK261969:EFO261969 EPG261969:EPK261969 EZC261969:EZG261969 FIY261969:FJC261969 FSU261969:FSY261969 GCQ261969:GCU261969 GMM261969:GMQ261969 GWI261969:GWM261969 HGE261969:HGI261969 HQA261969:HQE261969 HZW261969:IAA261969 IJS261969:IJW261969 ITO261969:ITS261969 JDK261969:JDO261969 JNG261969:JNK261969 JXC261969:JXG261969 KGY261969:KHC261969 KQU261969:KQY261969 LAQ261969:LAU261969 LKM261969:LKQ261969 LUI261969:LUM261969 MEE261969:MEI261969 MOA261969:MOE261969 MXW261969:MYA261969 NHS261969:NHW261969 NRO261969:NRS261969 OBK261969:OBO261969 OLG261969:OLK261969 OVC261969:OVG261969 PEY261969:PFC261969 POU261969:POY261969 PYQ261969:PYU261969 QIM261969:QIQ261969 QSI261969:QSM261969 RCE261969:RCI261969 RMA261969:RME261969 RVW261969:RWA261969 SFS261969:SFW261969 SPO261969:SPS261969 SZK261969:SZO261969 TJG261969:TJK261969 TTC261969:TTG261969 UCY261969:UDC261969 UMU261969:UMY261969 UWQ261969:UWU261969 VGM261969:VGQ261969 VQI261969:VQM261969 WAE261969:WAI261969 WKA261969:WKE261969 WTW261969:WUA261969 J458577 HK327505:HO327505 RG327505:RK327505 ABC327505:ABG327505 AKY327505:ALC327505 AUU327505:AUY327505 BEQ327505:BEU327505 BOM327505:BOQ327505 BYI327505:BYM327505 CIE327505:CII327505 CSA327505:CSE327505 DBW327505:DCA327505 DLS327505:DLW327505 DVO327505:DVS327505 EFK327505:EFO327505 EPG327505:EPK327505 EZC327505:EZG327505 FIY327505:FJC327505 FSU327505:FSY327505 GCQ327505:GCU327505 GMM327505:GMQ327505 GWI327505:GWM327505 HGE327505:HGI327505 HQA327505:HQE327505 HZW327505:IAA327505 IJS327505:IJW327505 ITO327505:ITS327505 JDK327505:JDO327505 JNG327505:JNK327505 JXC327505:JXG327505 KGY327505:KHC327505 KQU327505:KQY327505 LAQ327505:LAU327505 LKM327505:LKQ327505 LUI327505:LUM327505 MEE327505:MEI327505 MOA327505:MOE327505 MXW327505:MYA327505 NHS327505:NHW327505 NRO327505:NRS327505 OBK327505:OBO327505 OLG327505:OLK327505 OVC327505:OVG327505 PEY327505:PFC327505 POU327505:POY327505 PYQ327505:PYU327505 QIM327505:QIQ327505 QSI327505:QSM327505 RCE327505:RCI327505 RMA327505:RME327505 RVW327505:RWA327505 SFS327505:SFW327505 SPO327505:SPS327505 SZK327505:SZO327505 TJG327505:TJK327505 TTC327505:TTG327505 UCY327505:UDC327505 UMU327505:UMY327505 UWQ327505:UWU327505 VGM327505:VGQ327505 VQI327505:VQM327505 WAE327505:WAI327505 WKA327505:WKE327505 WTW327505:WUA327505 J524113 HK393041:HO393041 RG393041:RK393041 ABC393041:ABG393041 AKY393041:ALC393041 AUU393041:AUY393041 BEQ393041:BEU393041 BOM393041:BOQ393041 BYI393041:BYM393041 CIE393041:CII393041 CSA393041:CSE393041 DBW393041:DCA393041 DLS393041:DLW393041 DVO393041:DVS393041 EFK393041:EFO393041 EPG393041:EPK393041 EZC393041:EZG393041 FIY393041:FJC393041 FSU393041:FSY393041 GCQ393041:GCU393041 GMM393041:GMQ393041 GWI393041:GWM393041 HGE393041:HGI393041 HQA393041:HQE393041 HZW393041:IAA393041 IJS393041:IJW393041 ITO393041:ITS393041 JDK393041:JDO393041 JNG393041:JNK393041 JXC393041:JXG393041 KGY393041:KHC393041 KQU393041:KQY393041 LAQ393041:LAU393041 LKM393041:LKQ393041 LUI393041:LUM393041 MEE393041:MEI393041 MOA393041:MOE393041 MXW393041:MYA393041 NHS393041:NHW393041 NRO393041:NRS393041 OBK393041:OBO393041 OLG393041:OLK393041 OVC393041:OVG393041 PEY393041:PFC393041 POU393041:POY393041 PYQ393041:PYU393041 QIM393041:QIQ393041 QSI393041:QSM393041 RCE393041:RCI393041 RMA393041:RME393041 RVW393041:RWA393041 SFS393041:SFW393041 SPO393041:SPS393041 SZK393041:SZO393041 TJG393041:TJK393041 TTC393041:TTG393041 UCY393041:UDC393041 UMU393041:UMY393041 UWQ393041:UWU393041 VGM393041:VGQ393041 VQI393041:VQM393041 WAE393041:WAI393041 WKA393041:WKE393041 WTW393041:WUA393041 J589649 HK458577:HO458577 RG458577:RK458577 ABC458577:ABG458577 AKY458577:ALC458577 AUU458577:AUY458577 BEQ458577:BEU458577 BOM458577:BOQ458577 BYI458577:BYM458577 CIE458577:CII458577 CSA458577:CSE458577 DBW458577:DCA458577 DLS458577:DLW458577 DVO458577:DVS458577 EFK458577:EFO458577 EPG458577:EPK458577 EZC458577:EZG458577 FIY458577:FJC458577 FSU458577:FSY458577 GCQ458577:GCU458577 GMM458577:GMQ458577 GWI458577:GWM458577 HGE458577:HGI458577 HQA458577:HQE458577 HZW458577:IAA458577 IJS458577:IJW458577 ITO458577:ITS458577 JDK458577:JDO458577 JNG458577:JNK458577 JXC458577:JXG458577 KGY458577:KHC458577 KQU458577:KQY458577 LAQ458577:LAU458577 LKM458577:LKQ458577 LUI458577:LUM458577 MEE458577:MEI458577 MOA458577:MOE458577 MXW458577:MYA458577 NHS458577:NHW458577 NRO458577:NRS458577 OBK458577:OBO458577 OLG458577:OLK458577 OVC458577:OVG458577 PEY458577:PFC458577 POU458577:POY458577 PYQ458577:PYU458577 QIM458577:QIQ458577 QSI458577:QSM458577 RCE458577:RCI458577 RMA458577:RME458577 RVW458577:RWA458577 SFS458577:SFW458577 SPO458577:SPS458577 SZK458577:SZO458577 TJG458577:TJK458577 TTC458577:TTG458577 UCY458577:UDC458577 UMU458577:UMY458577 UWQ458577:UWU458577 VGM458577:VGQ458577 VQI458577:VQM458577 WAE458577:WAI458577 WKA458577:WKE458577 WTW458577:WUA458577 J655185 HK524113:HO524113 RG524113:RK524113 ABC524113:ABG524113 AKY524113:ALC524113 AUU524113:AUY524113 BEQ524113:BEU524113 BOM524113:BOQ524113 BYI524113:BYM524113 CIE524113:CII524113 CSA524113:CSE524113 DBW524113:DCA524113 DLS524113:DLW524113 DVO524113:DVS524113 EFK524113:EFO524113 EPG524113:EPK524113 EZC524113:EZG524113 FIY524113:FJC524113 FSU524113:FSY524113 GCQ524113:GCU524113 GMM524113:GMQ524113 GWI524113:GWM524113 HGE524113:HGI524113 HQA524113:HQE524113 HZW524113:IAA524113 IJS524113:IJW524113 ITO524113:ITS524113 JDK524113:JDO524113 JNG524113:JNK524113 JXC524113:JXG524113 KGY524113:KHC524113 KQU524113:KQY524113 LAQ524113:LAU524113 LKM524113:LKQ524113 LUI524113:LUM524113 MEE524113:MEI524113 MOA524113:MOE524113 MXW524113:MYA524113 NHS524113:NHW524113 NRO524113:NRS524113 OBK524113:OBO524113 OLG524113:OLK524113 OVC524113:OVG524113 PEY524113:PFC524113 POU524113:POY524113 PYQ524113:PYU524113 QIM524113:QIQ524113 QSI524113:QSM524113 RCE524113:RCI524113 RMA524113:RME524113 RVW524113:RWA524113 SFS524113:SFW524113 SPO524113:SPS524113 SZK524113:SZO524113 TJG524113:TJK524113 TTC524113:TTG524113 UCY524113:UDC524113 UMU524113:UMY524113 UWQ524113:UWU524113 VGM524113:VGQ524113 VQI524113:VQM524113 WAE524113:WAI524113 WKA524113:WKE524113 WTW524113:WUA524113 J720721 HK589649:HO589649 RG589649:RK589649 ABC589649:ABG589649 AKY589649:ALC589649 AUU589649:AUY589649 BEQ589649:BEU589649 BOM589649:BOQ589649 BYI589649:BYM589649 CIE589649:CII589649 CSA589649:CSE589649 DBW589649:DCA589649 DLS589649:DLW589649 DVO589649:DVS589649 EFK589649:EFO589649 EPG589649:EPK589649 EZC589649:EZG589649 FIY589649:FJC589649 FSU589649:FSY589649 GCQ589649:GCU589649 GMM589649:GMQ589649 GWI589649:GWM589649 HGE589649:HGI589649 HQA589649:HQE589649 HZW589649:IAA589649 IJS589649:IJW589649 ITO589649:ITS589649 JDK589649:JDO589649 JNG589649:JNK589649 JXC589649:JXG589649 KGY589649:KHC589649 KQU589649:KQY589649 LAQ589649:LAU589649 LKM589649:LKQ589649 LUI589649:LUM589649 MEE589649:MEI589649 MOA589649:MOE589649 MXW589649:MYA589649 NHS589649:NHW589649 NRO589649:NRS589649 OBK589649:OBO589649 OLG589649:OLK589649 OVC589649:OVG589649 PEY589649:PFC589649 POU589649:POY589649 PYQ589649:PYU589649 QIM589649:QIQ589649 QSI589649:QSM589649 RCE589649:RCI589649 RMA589649:RME589649 RVW589649:RWA589649 SFS589649:SFW589649 SPO589649:SPS589649 SZK589649:SZO589649 TJG589649:TJK589649 TTC589649:TTG589649 UCY589649:UDC589649 UMU589649:UMY589649 UWQ589649:UWU589649 VGM589649:VGQ589649 VQI589649:VQM589649 WAE589649:WAI589649 WKA589649:WKE589649 WTW589649:WUA589649 J786257 HK655185:HO655185 RG655185:RK655185 ABC655185:ABG655185 AKY655185:ALC655185 AUU655185:AUY655185 BEQ655185:BEU655185 BOM655185:BOQ655185 BYI655185:BYM655185 CIE655185:CII655185 CSA655185:CSE655185 DBW655185:DCA655185 DLS655185:DLW655185 DVO655185:DVS655185 EFK655185:EFO655185 EPG655185:EPK655185 EZC655185:EZG655185 FIY655185:FJC655185 FSU655185:FSY655185 GCQ655185:GCU655185 GMM655185:GMQ655185 GWI655185:GWM655185 HGE655185:HGI655185 HQA655185:HQE655185 HZW655185:IAA655185 IJS655185:IJW655185 ITO655185:ITS655185 JDK655185:JDO655185 JNG655185:JNK655185 JXC655185:JXG655185 KGY655185:KHC655185 KQU655185:KQY655185 LAQ655185:LAU655185 LKM655185:LKQ655185 LUI655185:LUM655185 MEE655185:MEI655185 MOA655185:MOE655185 MXW655185:MYA655185 NHS655185:NHW655185 NRO655185:NRS655185 OBK655185:OBO655185 OLG655185:OLK655185 OVC655185:OVG655185 PEY655185:PFC655185 POU655185:POY655185 PYQ655185:PYU655185 QIM655185:QIQ655185 QSI655185:QSM655185 RCE655185:RCI655185 RMA655185:RME655185 RVW655185:RWA655185 SFS655185:SFW655185 SPO655185:SPS655185 SZK655185:SZO655185 TJG655185:TJK655185 TTC655185:TTG655185 UCY655185:UDC655185 UMU655185:UMY655185 UWQ655185:UWU655185 VGM655185:VGQ655185 VQI655185:VQM655185 WAE655185:WAI655185 WKA655185:WKE655185 WTW655185:WUA655185 J851793 HK720721:HO720721 RG720721:RK720721 ABC720721:ABG720721 AKY720721:ALC720721 AUU720721:AUY720721 BEQ720721:BEU720721 BOM720721:BOQ720721 BYI720721:BYM720721 CIE720721:CII720721 CSA720721:CSE720721 DBW720721:DCA720721 DLS720721:DLW720721 DVO720721:DVS720721 EFK720721:EFO720721 EPG720721:EPK720721 EZC720721:EZG720721 FIY720721:FJC720721 FSU720721:FSY720721 GCQ720721:GCU720721 GMM720721:GMQ720721 GWI720721:GWM720721 HGE720721:HGI720721 HQA720721:HQE720721 HZW720721:IAA720721 IJS720721:IJW720721 ITO720721:ITS720721 JDK720721:JDO720721 JNG720721:JNK720721 JXC720721:JXG720721 KGY720721:KHC720721 KQU720721:KQY720721 LAQ720721:LAU720721 LKM720721:LKQ720721 LUI720721:LUM720721 MEE720721:MEI720721 MOA720721:MOE720721 MXW720721:MYA720721 NHS720721:NHW720721 NRO720721:NRS720721 OBK720721:OBO720721 OLG720721:OLK720721 OVC720721:OVG720721 PEY720721:PFC720721 POU720721:POY720721 PYQ720721:PYU720721 QIM720721:QIQ720721 QSI720721:QSM720721 RCE720721:RCI720721 RMA720721:RME720721 RVW720721:RWA720721 SFS720721:SFW720721 SPO720721:SPS720721 SZK720721:SZO720721 TJG720721:TJK720721 TTC720721:TTG720721 UCY720721:UDC720721 UMU720721:UMY720721 UWQ720721:UWU720721 VGM720721:VGQ720721 VQI720721:VQM720721 WAE720721:WAI720721 WKA720721:WKE720721 WTW720721:WUA720721 J917329 HK786257:HO786257 RG786257:RK786257 ABC786257:ABG786257 AKY786257:ALC786257 AUU786257:AUY786257 BEQ786257:BEU786257 BOM786257:BOQ786257 BYI786257:BYM786257 CIE786257:CII786257 CSA786257:CSE786257 DBW786257:DCA786257 DLS786257:DLW786257 DVO786257:DVS786257 EFK786257:EFO786257 EPG786257:EPK786257 EZC786257:EZG786257 FIY786257:FJC786257 FSU786257:FSY786257 GCQ786257:GCU786257 GMM786257:GMQ786257 GWI786257:GWM786257 HGE786257:HGI786257 HQA786257:HQE786257 HZW786257:IAA786257 IJS786257:IJW786257 ITO786257:ITS786257 JDK786257:JDO786257 JNG786257:JNK786257 JXC786257:JXG786257 KGY786257:KHC786257 KQU786257:KQY786257 LAQ786257:LAU786257 LKM786257:LKQ786257 LUI786257:LUM786257 MEE786257:MEI786257 MOA786257:MOE786257 MXW786257:MYA786257 NHS786257:NHW786257 NRO786257:NRS786257 OBK786257:OBO786257 OLG786257:OLK786257 OVC786257:OVG786257 PEY786257:PFC786257 POU786257:POY786257 PYQ786257:PYU786257 QIM786257:QIQ786257 QSI786257:QSM786257 RCE786257:RCI786257 RMA786257:RME786257 RVW786257:RWA786257 SFS786257:SFW786257 SPO786257:SPS786257 SZK786257:SZO786257 TJG786257:TJK786257 TTC786257:TTG786257 UCY786257:UDC786257 UMU786257:UMY786257 UWQ786257:UWU786257 VGM786257:VGQ786257 VQI786257:VQM786257 WAE786257:WAI786257 WKA786257:WKE786257 WTW786257:WUA786257 J982865 HK851793:HO851793 RG851793:RK851793 ABC851793:ABG851793 AKY851793:ALC851793 AUU851793:AUY851793 BEQ851793:BEU851793 BOM851793:BOQ851793 BYI851793:BYM851793 CIE851793:CII851793 CSA851793:CSE851793 DBW851793:DCA851793 DLS851793:DLW851793 DVO851793:DVS851793 EFK851793:EFO851793 EPG851793:EPK851793 EZC851793:EZG851793 FIY851793:FJC851793 FSU851793:FSY851793 GCQ851793:GCU851793 GMM851793:GMQ851793 GWI851793:GWM851793 HGE851793:HGI851793 HQA851793:HQE851793 HZW851793:IAA851793 IJS851793:IJW851793 ITO851793:ITS851793 JDK851793:JDO851793 JNG851793:JNK851793 JXC851793:JXG851793 KGY851793:KHC851793 KQU851793:KQY851793 LAQ851793:LAU851793 LKM851793:LKQ851793 LUI851793:LUM851793 MEE851793:MEI851793 MOA851793:MOE851793 MXW851793:MYA851793 NHS851793:NHW851793 NRO851793:NRS851793 OBK851793:OBO851793 OLG851793:OLK851793 OVC851793:OVG851793 PEY851793:PFC851793 POU851793:POY851793 PYQ851793:PYU851793 QIM851793:QIQ851793 QSI851793:QSM851793 RCE851793:RCI851793 RMA851793:RME851793 RVW851793:RWA851793 SFS851793:SFW851793 SPO851793:SPS851793 SZK851793:SZO851793 TJG851793:TJK851793 TTC851793:TTG851793 UCY851793:UDC851793 UMU851793:UMY851793 UWQ851793:UWU851793 VGM851793:VGQ851793 VQI851793:VQM851793 WAE851793:WAI851793 WKA851793:WKE851793 WTW851793:WUA851793 J720733 HK917329:HO917329 RG917329:RK917329 ABC917329:ABG917329 AKY917329:ALC917329 AUU917329:AUY917329 BEQ917329:BEU917329 BOM917329:BOQ917329 BYI917329:BYM917329 CIE917329:CII917329 CSA917329:CSE917329 DBW917329:DCA917329 DLS917329:DLW917329 DVO917329:DVS917329 EFK917329:EFO917329 EPG917329:EPK917329 EZC917329:EZG917329 FIY917329:FJC917329 FSU917329:FSY917329 GCQ917329:GCU917329 GMM917329:GMQ917329 GWI917329:GWM917329 HGE917329:HGI917329 HQA917329:HQE917329 HZW917329:IAA917329 IJS917329:IJW917329 ITO917329:ITS917329 JDK917329:JDO917329 JNG917329:JNK917329 JXC917329:JXG917329 KGY917329:KHC917329 KQU917329:KQY917329 LAQ917329:LAU917329 LKM917329:LKQ917329 LUI917329:LUM917329 MEE917329:MEI917329 MOA917329:MOE917329 MXW917329:MYA917329 NHS917329:NHW917329 NRO917329:NRS917329 OBK917329:OBO917329 OLG917329:OLK917329 OVC917329:OVG917329 PEY917329:PFC917329 POU917329:POY917329 PYQ917329:PYU917329 QIM917329:QIQ917329 QSI917329:QSM917329 RCE917329:RCI917329 RMA917329:RME917329 RVW917329:RWA917329 SFS917329:SFW917329 SPO917329:SPS917329 SZK917329:SZO917329 TJG917329:TJK917329 TTC917329:TTG917329 UCY917329:UDC917329 UMU917329:UMY917329 UWQ917329:UWU917329 VGM917329:VGQ917329 VQI917329:VQM917329 WAE917329:WAI917329 WKA917329:WKE917329 WTW917329:WUA917329 J65366 HK982865:HO982865 RG982865:RK982865 ABC982865:ABG982865 AKY982865:ALC982865 AUU982865:AUY982865 BEQ982865:BEU982865 BOM982865:BOQ982865 BYI982865:BYM982865 CIE982865:CII982865 CSA982865:CSE982865 DBW982865:DCA982865 DLS982865:DLW982865 DVO982865:DVS982865 EFK982865:EFO982865 EPG982865:EPK982865 EZC982865:EZG982865 FIY982865:FJC982865 FSU982865:FSY982865 GCQ982865:GCU982865 GMM982865:GMQ982865 GWI982865:GWM982865 HGE982865:HGI982865 HQA982865:HQE982865 HZW982865:IAA982865 IJS982865:IJW982865 ITO982865:ITS982865 JDK982865:JDO982865 JNG982865:JNK982865 JXC982865:JXG982865 KGY982865:KHC982865 KQU982865:KQY982865 LAQ982865:LAU982865 LKM982865:LKQ982865 LUI982865:LUM982865 MEE982865:MEI982865 MOA982865:MOE982865 MXW982865:MYA982865 NHS982865:NHW982865 NRO982865:NRS982865 OBK982865:OBO982865 OLG982865:OLK982865 OVC982865:OVG982865 PEY982865:PFC982865 POU982865:POY982865 PYQ982865:PYU982865 QIM982865:QIQ982865 QSI982865:QSM982865 RCE982865:RCI982865 RMA982865:RME982865 RVW982865:RWA982865 SFS982865:SFW982865 SPO982865:SPS982865 SZK982865:SZO982865 TJG982865:TJK982865 TTC982865:TTG982865 UCY982865:UDC982865 UMU982865:UMY982865 UWQ982865:UWU982865 VGM982865:VGQ982865 VQI982865:VQM982865 WAE982865:WAI982865 WKA982865:WKE982865 WTW982865:WUA982865 WTX655197:WUA655197 J130902 HL720733:HO720733 RH720733:RK720733 ABD720733:ABG720733 AKZ720733:ALC720733 AUV720733:AUY720733 BER720733:BEU720733 BON720733:BOQ720733 BYJ720733:BYM720733 CIF720733:CII720733 CSB720733:CSE720733 DBX720733:DCA720733 DLT720733:DLW720733 DVP720733:DVS720733 EFL720733:EFO720733 EPH720733:EPK720733 EZD720733:EZG720733 FIZ720733:FJC720733 FSV720733:FSY720733 GCR720733:GCU720733 GMN720733:GMQ720733 GWJ720733:GWM720733 HGF720733:HGI720733 HQB720733:HQE720733 HZX720733:IAA720733 IJT720733:IJW720733 ITP720733:ITS720733 JDL720733:JDO720733 JNH720733:JNK720733 JXD720733:JXG720733 KGZ720733:KHC720733 KQV720733:KQY720733 LAR720733:LAU720733 LKN720733:LKQ720733 LUJ720733:LUM720733 MEF720733:MEI720733 MOB720733:MOE720733 MXX720733:MYA720733 NHT720733:NHW720733 NRP720733:NRS720733 OBL720733:OBO720733 OLH720733:OLK720733 OVD720733:OVG720733 PEZ720733:PFC720733 POV720733:POY720733 PYR720733:PYU720733 QIN720733:QIQ720733 QSJ720733:QSM720733 RCF720733:RCI720733 RMB720733:RME720733 RVX720733:RWA720733 SFT720733:SFW720733 SPP720733:SPS720733 SZL720733:SZO720733 TJH720733:TJK720733 TTD720733:TTG720733 UCZ720733:UDC720733 UMV720733:UMY720733 UWR720733:UWU720733 VGN720733:VGQ720733 VQJ720733:VQM720733 WAF720733:WAI720733 WKB720733:WKE720733 J196438 HK65366:HO65366 RG65366:RK65366 ABC65366:ABG65366 AKY65366:ALC65366 AUU65366:AUY65366 BEQ65366:BEU65366 BOM65366:BOQ65366 BYI65366:BYM65366 CIE65366:CII65366 CSA65366:CSE65366 DBW65366:DCA65366 DLS65366:DLW65366 DVO65366:DVS65366 EFK65366:EFO65366 EPG65366:EPK65366 EZC65366:EZG65366 FIY65366:FJC65366 FSU65366:FSY65366 GCQ65366:GCU65366 GMM65366:GMQ65366 GWI65366:GWM65366 HGE65366:HGI65366 HQA65366:HQE65366 HZW65366:IAA65366 IJS65366:IJW65366 ITO65366:ITS65366 JDK65366:JDO65366 JNG65366:JNK65366 JXC65366:JXG65366 KGY65366:KHC65366 KQU65366:KQY65366 LAQ65366:LAU65366 LKM65366:LKQ65366 LUI65366:LUM65366 MEE65366:MEI65366 MOA65366:MOE65366 MXW65366:MYA65366 NHS65366:NHW65366 NRO65366:NRS65366 OBK65366:OBO65366 OLG65366:OLK65366 OVC65366:OVG65366 PEY65366:PFC65366 POU65366:POY65366 PYQ65366:PYU65366 QIM65366:QIQ65366 QSI65366:QSM65366 RCE65366:RCI65366 RMA65366:RME65366 RVW65366:RWA65366 SFS65366:SFW65366 SPO65366:SPS65366 SZK65366:SZO65366 TJG65366:TJK65366 TTC65366:TTG65366 UCY65366:UDC65366 UMU65366:UMY65366 UWQ65366:UWU65366 VGM65366:VGQ65366 VQI65366:VQM65366 WAE65366:WAI65366 WKA65366:WKE65366 WTW65366:WUA65366 J261974 HK130902:HO130902 RG130902:RK130902 ABC130902:ABG130902 AKY130902:ALC130902 AUU130902:AUY130902 BEQ130902:BEU130902 BOM130902:BOQ130902 BYI130902:BYM130902 CIE130902:CII130902 CSA130902:CSE130902 DBW130902:DCA130902 DLS130902:DLW130902 DVO130902:DVS130902 EFK130902:EFO130902 EPG130902:EPK130902 EZC130902:EZG130902 FIY130902:FJC130902 FSU130902:FSY130902 GCQ130902:GCU130902 GMM130902:GMQ130902 GWI130902:GWM130902 HGE130902:HGI130902 HQA130902:HQE130902 HZW130902:IAA130902 IJS130902:IJW130902 ITO130902:ITS130902 JDK130902:JDO130902 JNG130902:JNK130902 JXC130902:JXG130902 KGY130902:KHC130902 KQU130902:KQY130902 LAQ130902:LAU130902 LKM130902:LKQ130902 LUI130902:LUM130902 MEE130902:MEI130902 MOA130902:MOE130902 MXW130902:MYA130902 NHS130902:NHW130902 NRO130902:NRS130902 OBK130902:OBO130902 OLG130902:OLK130902 OVC130902:OVG130902 PEY130902:PFC130902 POU130902:POY130902 PYQ130902:PYU130902 QIM130902:QIQ130902 QSI130902:QSM130902 RCE130902:RCI130902 RMA130902:RME130902 RVW130902:RWA130902 SFS130902:SFW130902 SPO130902:SPS130902 SZK130902:SZO130902 TJG130902:TJK130902 TTC130902:TTG130902 UCY130902:UDC130902 UMU130902:UMY130902 UWQ130902:UWU130902 VGM130902:VGQ130902 VQI130902:VQM130902 WAE130902:WAI130902 WKA130902:WKE130902 WTW130902:WUA130902 J327510 HK196438:HO196438 RG196438:RK196438 ABC196438:ABG196438 AKY196438:ALC196438 AUU196438:AUY196438 BEQ196438:BEU196438 BOM196438:BOQ196438 BYI196438:BYM196438 CIE196438:CII196438 CSA196438:CSE196438 DBW196438:DCA196438 DLS196438:DLW196438 DVO196438:DVS196438 EFK196438:EFO196438 EPG196438:EPK196438 EZC196438:EZG196438 FIY196438:FJC196438 FSU196438:FSY196438 GCQ196438:GCU196438 GMM196438:GMQ196438 GWI196438:GWM196438 HGE196438:HGI196438 HQA196438:HQE196438 HZW196438:IAA196438 IJS196438:IJW196438 ITO196438:ITS196438 JDK196438:JDO196438 JNG196438:JNK196438 JXC196438:JXG196438 KGY196438:KHC196438 KQU196438:KQY196438 LAQ196438:LAU196438 LKM196438:LKQ196438 LUI196438:LUM196438 MEE196438:MEI196438 MOA196438:MOE196438 MXW196438:MYA196438 NHS196438:NHW196438 NRO196438:NRS196438 OBK196438:OBO196438 OLG196438:OLK196438 OVC196438:OVG196438 PEY196438:PFC196438 POU196438:POY196438 PYQ196438:PYU196438 QIM196438:QIQ196438 QSI196438:QSM196438 RCE196438:RCI196438 RMA196438:RME196438 RVW196438:RWA196438 SFS196438:SFW196438 SPO196438:SPS196438 SZK196438:SZO196438 TJG196438:TJK196438 TTC196438:TTG196438 UCY196438:UDC196438 UMU196438:UMY196438 UWQ196438:UWU196438 VGM196438:VGQ196438 VQI196438:VQM196438 WAE196438:WAI196438 WKA196438:WKE196438 WTW196438:WUA196438 J393046 HK261974:HO261974 RG261974:RK261974 ABC261974:ABG261974 AKY261974:ALC261974 AUU261974:AUY261974 BEQ261974:BEU261974 BOM261974:BOQ261974 BYI261974:BYM261974 CIE261974:CII261974 CSA261974:CSE261974 DBW261974:DCA261974 DLS261974:DLW261974 DVO261974:DVS261974 EFK261974:EFO261974 EPG261974:EPK261974 EZC261974:EZG261974 FIY261974:FJC261974 FSU261974:FSY261974 GCQ261974:GCU261974 GMM261974:GMQ261974 GWI261974:GWM261974 HGE261974:HGI261974 HQA261974:HQE261974 HZW261974:IAA261974 IJS261974:IJW261974 ITO261974:ITS261974 JDK261974:JDO261974 JNG261974:JNK261974 JXC261974:JXG261974 KGY261974:KHC261974 KQU261974:KQY261974 LAQ261974:LAU261974 LKM261974:LKQ261974 LUI261974:LUM261974 MEE261974:MEI261974 MOA261974:MOE261974 MXW261974:MYA261974 NHS261974:NHW261974 NRO261974:NRS261974 OBK261974:OBO261974 OLG261974:OLK261974 OVC261974:OVG261974 PEY261974:PFC261974 POU261974:POY261974 PYQ261974:PYU261974 QIM261974:QIQ261974 QSI261974:QSM261974 RCE261974:RCI261974 RMA261974:RME261974 RVW261974:RWA261974 SFS261974:SFW261974 SPO261974:SPS261974 SZK261974:SZO261974 TJG261974:TJK261974 TTC261974:TTG261974 UCY261974:UDC261974 UMU261974:UMY261974 UWQ261974:UWU261974 VGM261974:VGQ261974 VQI261974:VQM261974 WAE261974:WAI261974 WKA261974:WKE261974 WTW261974:WUA261974 J458582 HK327510:HO327510 RG327510:RK327510 ABC327510:ABG327510 AKY327510:ALC327510 AUU327510:AUY327510 BEQ327510:BEU327510 BOM327510:BOQ327510 BYI327510:BYM327510 CIE327510:CII327510 CSA327510:CSE327510 DBW327510:DCA327510 DLS327510:DLW327510 DVO327510:DVS327510 EFK327510:EFO327510 EPG327510:EPK327510 EZC327510:EZG327510 FIY327510:FJC327510 FSU327510:FSY327510 GCQ327510:GCU327510 GMM327510:GMQ327510 GWI327510:GWM327510 HGE327510:HGI327510 HQA327510:HQE327510 HZW327510:IAA327510 IJS327510:IJW327510 ITO327510:ITS327510 JDK327510:JDO327510 JNG327510:JNK327510 JXC327510:JXG327510 KGY327510:KHC327510 KQU327510:KQY327510 LAQ327510:LAU327510 LKM327510:LKQ327510 LUI327510:LUM327510 MEE327510:MEI327510 MOA327510:MOE327510 MXW327510:MYA327510 NHS327510:NHW327510 NRO327510:NRS327510 OBK327510:OBO327510 OLG327510:OLK327510 OVC327510:OVG327510 PEY327510:PFC327510 POU327510:POY327510 PYQ327510:PYU327510 QIM327510:QIQ327510 QSI327510:QSM327510 RCE327510:RCI327510 RMA327510:RME327510 RVW327510:RWA327510 SFS327510:SFW327510 SPO327510:SPS327510 SZK327510:SZO327510 TJG327510:TJK327510 TTC327510:TTG327510 UCY327510:UDC327510 UMU327510:UMY327510 UWQ327510:UWU327510 VGM327510:VGQ327510 VQI327510:VQM327510 WAE327510:WAI327510 WKA327510:WKE327510 WTW327510:WUA327510 J524118 HK393046:HO393046 RG393046:RK393046 ABC393046:ABG393046 AKY393046:ALC393046 AUU393046:AUY393046 BEQ393046:BEU393046 BOM393046:BOQ393046 BYI393046:BYM393046 CIE393046:CII393046 CSA393046:CSE393046 DBW393046:DCA393046 DLS393046:DLW393046 DVO393046:DVS393046 EFK393046:EFO393046 EPG393046:EPK393046 EZC393046:EZG393046 FIY393046:FJC393046 FSU393046:FSY393046 GCQ393046:GCU393046 GMM393046:GMQ393046 GWI393046:GWM393046 HGE393046:HGI393046 HQA393046:HQE393046 HZW393046:IAA393046 IJS393046:IJW393046 ITO393046:ITS393046 JDK393046:JDO393046 JNG393046:JNK393046 JXC393046:JXG393046 KGY393046:KHC393046 KQU393046:KQY393046 LAQ393046:LAU393046 LKM393046:LKQ393046 LUI393046:LUM393046 MEE393046:MEI393046 MOA393046:MOE393046 MXW393046:MYA393046 NHS393046:NHW393046 NRO393046:NRS393046 OBK393046:OBO393046 OLG393046:OLK393046 OVC393046:OVG393046 PEY393046:PFC393046 POU393046:POY393046 PYQ393046:PYU393046 QIM393046:QIQ393046 QSI393046:QSM393046 RCE393046:RCI393046 RMA393046:RME393046 RVW393046:RWA393046 SFS393046:SFW393046 SPO393046:SPS393046 SZK393046:SZO393046 TJG393046:TJK393046 TTC393046:TTG393046 UCY393046:UDC393046 UMU393046:UMY393046 UWQ393046:UWU393046 VGM393046:VGQ393046 VQI393046:VQM393046 WAE393046:WAI393046 WKA393046:WKE393046 WTW393046:WUA393046 J589654 HK458582:HO458582 RG458582:RK458582 ABC458582:ABG458582 AKY458582:ALC458582 AUU458582:AUY458582 BEQ458582:BEU458582 BOM458582:BOQ458582 BYI458582:BYM458582 CIE458582:CII458582 CSA458582:CSE458582 DBW458582:DCA458582 DLS458582:DLW458582 DVO458582:DVS458582 EFK458582:EFO458582 EPG458582:EPK458582 EZC458582:EZG458582 FIY458582:FJC458582 FSU458582:FSY458582 GCQ458582:GCU458582 GMM458582:GMQ458582 GWI458582:GWM458582 HGE458582:HGI458582 HQA458582:HQE458582 HZW458582:IAA458582 IJS458582:IJW458582 ITO458582:ITS458582 JDK458582:JDO458582 JNG458582:JNK458582 JXC458582:JXG458582 KGY458582:KHC458582 KQU458582:KQY458582 LAQ458582:LAU458582 LKM458582:LKQ458582 LUI458582:LUM458582 MEE458582:MEI458582 MOA458582:MOE458582 MXW458582:MYA458582 NHS458582:NHW458582 NRO458582:NRS458582 OBK458582:OBO458582 OLG458582:OLK458582 OVC458582:OVG458582 PEY458582:PFC458582 POU458582:POY458582 PYQ458582:PYU458582 QIM458582:QIQ458582 QSI458582:QSM458582 RCE458582:RCI458582 RMA458582:RME458582 RVW458582:RWA458582 SFS458582:SFW458582 SPO458582:SPS458582 SZK458582:SZO458582 TJG458582:TJK458582 TTC458582:TTG458582 UCY458582:UDC458582 UMU458582:UMY458582 UWQ458582:UWU458582 VGM458582:VGQ458582 VQI458582:VQM458582 WAE458582:WAI458582 WKA458582:WKE458582 WTW458582:WUA458582 J655190 HK524118:HO524118 RG524118:RK524118 ABC524118:ABG524118 AKY524118:ALC524118 AUU524118:AUY524118 BEQ524118:BEU524118 BOM524118:BOQ524118 BYI524118:BYM524118 CIE524118:CII524118 CSA524118:CSE524118 DBW524118:DCA524118 DLS524118:DLW524118 DVO524118:DVS524118 EFK524118:EFO524118 EPG524118:EPK524118 EZC524118:EZG524118 FIY524118:FJC524118 FSU524118:FSY524118 GCQ524118:GCU524118 GMM524118:GMQ524118 GWI524118:GWM524118 HGE524118:HGI524118 HQA524118:HQE524118 HZW524118:IAA524118 IJS524118:IJW524118 ITO524118:ITS524118 JDK524118:JDO524118 JNG524118:JNK524118 JXC524118:JXG524118 KGY524118:KHC524118 KQU524118:KQY524118 LAQ524118:LAU524118 LKM524118:LKQ524118 LUI524118:LUM524118 MEE524118:MEI524118 MOA524118:MOE524118 MXW524118:MYA524118 NHS524118:NHW524118 NRO524118:NRS524118 OBK524118:OBO524118 OLG524118:OLK524118 OVC524118:OVG524118 PEY524118:PFC524118 POU524118:POY524118 PYQ524118:PYU524118 QIM524118:QIQ524118 QSI524118:QSM524118 RCE524118:RCI524118 RMA524118:RME524118 RVW524118:RWA524118 SFS524118:SFW524118 SPO524118:SPS524118 SZK524118:SZO524118 TJG524118:TJK524118 TTC524118:TTG524118 UCY524118:UDC524118 UMU524118:UMY524118 UWQ524118:UWU524118 VGM524118:VGQ524118 VQI524118:VQM524118 WAE524118:WAI524118 WKA524118:WKE524118 WTW524118:WUA524118 J720726 HK589654:HO589654 RG589654:RK589654 ABC589654:ABG589654 AKY589654:ALC589654 AUU589654:AUY589654 BEQ589654:BEU589654 BOM589654:BOQ589654 BYI589654:BYM589654 CIE589654:CII589654 CSA589654:CSE589654 DBW589654:DCA589654 DLS589654:DLW589654 DVO589654:DVS589654 EFK589654:EFO589654 EPG589654:EPK589654 EZC589654:EZG589654 FIY589654:FJC589654 FSU589654:FSY589654 GCQ589654:GCU589654 GMM589654:GMQ589654 GWI589654:GWM589654 HGE589654:HGI589654 HQA589654:HQE589654 HZW589654:IAA589654 IJS589654:IJW589654 ITO589654:ITS589654 JDK589654:JDO589654 JNG589654:JNK589654 JXC589654:JXG589654 KGY589654:KHC589654 KQU589654:KQY589654 LAQ589654:LAU589654 LKM589654:LKQ589654 LUI589654:LUM589654 MEE589654:MEI589654 MOA589654:MOE589654 MXW589654:MYA589654 NHS589654:NHW589654 NRO589654:NRS589654 OBK589654:OBO589654 OLG589654:OLK589654 OVC589654:OVG589654 PEY589654:PFC589654 POU589654:POY589654 PYQ589654:PYU589654 QIM589654:QIQ589654 QSI589654:QSM589654 RCE589654:RCI589654 RMA589654:RME589654 RVW589654:RWA589654 SFS589654:SFW589654 SPO589654:SPS589654 SZK589654:SZO589654 TJG589654:TJK589654 TTC589654:TTG589654 UCY589654:UDC589654 UMU589654:UMY589654 UWQ589654:UWU589654 VGM589654:VGQ589654 VQI589654:VQM589654 WAE589654:WAI589654 WKA589654:WKE589654 WTW589654:WUA589654 J786262 HK655190:HO655190 RG655190:RK655190 ABC655190:ABG655190 AKY655190:ALC655190 AUU655190:AUY655190 BEQ655190:BEU655190 BOM655190:BOQ655190 BYI655190:BYM655190 CIE655190:CII655190 CSA655190:CSE655190 DBW655190:DCA655190 DLS655190:DLW655190 DVO655190:DVS655190 EFK655190:EFO655190 EPG655190:EPK655190 EZC655190:EZG655190 FIY655190:FJC655190 FSU655190:FSY655190 GCQ655190:GCU655190 GMM655190:GMQ655190 GWI655190:GWM655190 HGE655190:HGI655190 HQA655190:HQE655190 HZW655190:IAA655190 IJS655190:IJW655190 ITO655190:ITS655190 JDK655190:JDO655190 JNG655190:JNK655190 JXC655190:JXG655190 KGY655190:KHC655190 KQU655190:KQY655190 LAQ655190:LAU655190 LKM655190:LKQ655190 LUI655190:LUM655190 MEE655190:MEI655190 MOA655190:MOE655190 MXW655190:MYA655190 NHS655190:NHW655190 NRO655190:NRS655190 OBK655190:OBO655190 OLG655190:OLK655190 OVC655190:OVG655190 PEY655190:PFC655190 POU655190:POY655190 PYQ655190:PYU655190 QIM655190:QIQ655190 QSI655190:QSM655190 RCE655190:RCI655190 RMA655190:RME655190 RVW655190:RWA655190 SFS655190:SFW655190 SPO655190:SPS655190 SZK655190:SZO655190 TJG655190:TJK655190 TTC655190:TTG655190 UCY655190:UDC655190 UMU655190:UMY655190 UWQ655190:UWU655190 VGM655190:VGQ655190 VQI655190:VQM655190 WAE655190:WAI655190 WKA655190:WKE655190 WTW655190:WUA655190 J851798 HK720726:HO720726 RG720726:RK720726 ABC720726:ABG720726 AKY720726:ALC720726 AUU720726:AUY720726 BEQ720726:BEU720726 BOM720726:BOQ720726 BYI720726:BYM720726 CIE720726:CII720726 CSA720726:CSE720726 DBW720726:DCA720726 DLS720726:DLW720726 DVO720726:DVS720726 EFK720726:EFO720726 EPG720726:EPK720726 EZC720726:EZG720726 FIY720726:FJC720726 FSU720726:FSY720726 GCQ720726:GCU720726 GMM720726:GMQ720726 GWI720726:GWM720726 HGE720726:HGI720726 HQA720726:HQE720726 HZW720726:IAA720726 IJS720726:IJW720726 ITO720726:ITS720726 JDK720726:JDO720726 JNG720726:JNK720726 JXC720726:JXG720726 KGY720726:KHC720726 KQU720726:KQY720726 LAQ720726:LAU720726 LKM720726:LKQ720726 LUI720726:LUM720726 MEE720726:MEI720726 MOA720726:MOE720726 MXW720726:MYA720726 NHS720726:NHW720726 NRO720726:NRS720726 OBK720726:OBO720726 OLG720726:OLK720726 OVC720726:OVG720726 PEY720726:PFC720726 POU720726:POY720726 PYQ720726:PYU720726 QIM720726:QIQ720726 QSI720726:QSM720726 RCE720726:RCI720726 RMA720726:RME720726 RVW720726:RWA720726 SFS720726:SFW720726 SPO720726:SPS720726 SZK720726:SZO720726 TJG720726:TJK720726 TTC720726:TTG720726 UCY720726:UDC720726 UMU720726:UMY720726 UWQ720726:UWU720726 VGM720726:VGQ720726 VQI720726:VQM720726 WAE720726:WAI720726 WKA720726:WKE720726 WTW720726:WUA720726 J917334 HK786262:HO786262 RG786262:RK786262 ABC786262:ABG786262 AKY786262:ALC786262 AUU786262:AUY786262 BEQ786262:BEU786262 BOM786262:BOQ786262 BYI786262:BYM786262 CIE786262:CII786262 CSA786262:CSE786262 DBW786262:DCA786262 DLS786262:DLW786262 DVO786262:DVS786262 EFK786262:EFO786262 EPG786262:EPK786262 EZC786262:EZG786262 FIY786262:FJC786262 FSU786262:FSY786262 GCQ786262:GCU786262 GMM786262:GMQ786262 GWI786262:GWM786262 HGE786262:HGI786262 HQA786262:HQE786262 HZW786262:IAA786262 IJS786262:IJW786262 ITO786262:ITS786262 JDK786262:JDO786262 JNG786262:JNK786262 JXC786262:JXG786262 KGY786262:KHC786262 KQU786262:KQY786262 LAQ786262:LAU786262 LKM786262:LKQ786262 LUI786262:LUM786262 MEE786262:MEI786262 MOA786262:MOE786262 MXW786262:MYA786262 NHS786262:NHW786262 NRO786262:NRS786262 OBK786262:OBO786262 OLG786262:OLK786262 OVC786262:OVG786262 PEY786262:PFC786262 POU786262:POY786262 PYQ786262:PYU786262 QIM786262:QIQ786262 QSI786262:QSM786262 RCE786262:RCI786262 RMA786262:RME786262 RVW786262:RWA786262 SFS786262:SFW786262 SPO786262:SPS786262 SZK786262:SZO786262 TJG786262:TJK786262 TTC786262:TTG786262 UCY786262:UDC786262 UMU786262:UMY786262 UWQ786262:UWU786262 VGM786262:VGQ786262 VQI786262:VQM786262 WAE786262:WAI786262 WKA786262:WKE786262 WTW786262:WUA786262 J982870 HK851798:HO851798 RG851798:RK851798 ABC851798:ABG851798 AKY851798:ALC851798 AUU851798:AUY851798 BEQ851798:BEU851798 BOM851798:BOQ851798 BYI851798:BYM851798 CIE851798:CII851798 CSA851798:CSE851798 DBW851798:DCA851798 DLS851798:DLW851798 DVO851798:DVS851798 EFK851798:EFO851798 EPG851798:EPK851798 EZC851798:EZG851798 FIY851798:FJC851798 FSU851798:FSY851798 GCQ851798:GCU851798 GMM851798:GMQ851798 GWI851798:GWM851798 HGE851798:HGI851798 HQA851798:HQE851798 HZW851798:IAA851798 IJS851798:IJW851798 ITO851798:ITS851798 JDK851798:JDO851798 JNG851798:JNK851798 JXC851798:JXG851798 KGY851798:KHC851798 KQU851798:KQY851798 LAQ851798:LAU851798 LKM851798:LKQ851798 LUI851798:LUM851798 MEE851798:MEI851798 MOA851798:MOE851798 MXW851798:MYA851798 NHS851798:NHW851798 NRO851798:NRS851798 OBK851798:OBO851798 OLG851798:OLK851798 OVC851798:OVG851798 PEY851798:PFC851798 POU851798:POY851798 PYQ851798:PYU851798 QIM851798:QIQ851798 QSI851798:QSM851798 RCE851798:RCI851798 RMA851798:RME851798 RVW851798:RWA851798 SFS851798:SFW851798 SPO851798:SPS851798 SZK851798:SZO851798 TJG851798:TJK851798 TTC851798:TTG851798 UCY851798:UDC851798 UMU851798:UMY851798 UWQ851798:UWU851798 VGM851798:VGQ851798 VQI851798:VQM851798 WAE851798:WAI851798 WKA851798:WKE851798 WTW851798:WUA851798 J786269 HK917334:HO917334 RG917334:RK917334 ABC917334:ABG917334 AKY917334:ALC917334 AUU917334:AUY917334 BEQ917334:BEU917334 BOM917334:BOQ917334 BYI917334:BYM917334 CIE917334:CII917334 CSA917334:CSE917334 DBW917334:DCA917334 DLS917334:DLW917334 DVO917334:DVS917334 EFK917334:EFO917334 EPG917334:EPK917334 EZC917334:EZG917334 FIY917334:FJC917334 FSU917334:FSY917334 GCQ917334:GCU917334 GMM917334:GMQ917334 GWI917334:GWM917334 HGE917334:HGI917334 HQA917334:HQE917334 HZW917334:IAA917334 IJS917334:IJW917334 ITO917334:ITS917334 JDK917334:JDO917334 JNG917334:JNK917334 JXC917334:JXG917334 KGY917334:KHC917334 KQU917334:KQY917334 LAQ917334:LAU917334 LKM917334:LKQ917334 LUI917334:LUM917334 MEE917334:MEI917334 MOA917334:MOE917334 MXW917334:MYA917334 NHS917334:NHW917334 NRO917334:NRS917334 OBK917334:OBO917334 OLG917334:OLK917334 OVC917334:OVG917334 PEY917334:PFC917334 POU917334:POY917334 PYQ917334:PYU917334 QIM917334:QIQ917334 QSI917334:QSM917334 RCE917334:RCI917334 RMA917334:RME917334 RVW917334:RWA917334 SFS917334:SFW917334 SPO917334:SPS917334 SZK917334:SZO917334 TJG917334:TJK917334 TTC917334:TTG917334 UCY917334:UDC917334 UMU917334:UMY917334 UWQ917334:UWU917334 VGM917334:VGQ917334 VQI917334:VQM917334 WAE917334:WAI917334 WKA917334:WKE917334 WTW917334:WUA917334 J65376:J65377 HK982870:HO982870 RG982870:RK982870 ABC982870:ABG982870 AKY982870:ALC982870 AUU982870:AUY982870 BEQ982870:BEU982870 BOM982870:BOQ982870 BYI982870:BYM982870 CIE982870:CII982870 CSA982870:CSE982870 DBW982870:DCA982870 DLS982870:DLW982870 DVO982870:DVS982870 EFK982870:EFO982870 EPG982870:EPK982870 EZC982870:EZG982870 FIY982870:FJC982870 FSU982870:FSY982870 GCQ982870:GCU982870 GMM982870:GMQ982870 GWI982870:GWM982870 HGE982870:HGI982870 HQA982870:HQE982870 HZW982870:IAA982870 IJS982870:IJW982870 ITO982870:ITS982870 JDK982870:JDO982870 JNG982870:JNK982870 JXC982870:JXG982870 KGY982870:KHC982870 KQU982870:KQY982870 LAQ982870:LAU982870 LKM982870:LKQ982870 LUI982870:LUM982870 MEE982870:MEI982870 MOA982870:MOE982870 MXW982870:MYA982870 NHS982870:NHW982870 NRO982870:NRS982870 OBK982870:OBO982870 OLG982870:OLK982870 OVC982870:OVG982870 PEY982870:PFC982870 POU982870:POY982870 PYQ982870:PYU982870 QIM982870:QIQ982870 QSI982870:QSM982870 RCE982870:RCI982870 RMA982870:RME982870 RVW982870:RWA982870 SFS982870:SFW982870 SPO982870:SPS982870 SZK982870:SZO982870 TJG982870:TJK982870 TTC982870:TTG982870 UCY982870:UDC982870 UMU982870:UMY982870 UWQ982870:UWU982870 VGM982870:VGQ982870 VQI982870:VQM982870 WAE982870:WAI982870 WKA982870:WKE982870 WTW982870:WUA982870 WTX720733:WUA720733 J130912:J130913 HL786269:HO786269 RH786269:RK786269 ABD786269:ABG786269 AKZ786269:ALC786269 AUV786269:AUY786269 BER786269:BEU786269 BON786269:BOQ786269 BYJ786269:BYM786269 CIF786269:CII786269 CSB786269:CSE786269 DBX786269:DCA786269 DLT786269:DLW786269 DVP786269:DVS786269 EFL786269:EFO786269 EPH786269:EPK786269 EZD786269:EZG786269 FIZ786269:FJC786269 FSV786269:FSY786269 GCR786269:GCU786269 GMN786269:GMQ786269 GWJ786269:GWM786269 HGF786269:HGI786269 HQB786269:HQE786269 HZX786269:IAA786269 IJT786269:IJW786269 ITP786269:ITS786269 JDL786269:JDO786269 JNH786269:JNK786269 JXD786269:JXG786269 KGZ786269:KHC786269 KQV786269:KQY786269 LAR786269:LAU786269 LKN786269:LKQ786269 LUJ786269:LUM786269 MEF786269:MEI786269 MOB786269:MOE786269 MXX786269:MYA786269 NHT786269:NHW786269 NRP786269:NRS786269 OBL786269:OBO786269 OLH786269:OLK786269 OVD786269:OVG786269 PEZ786269:PFC786269 POV786269:POY786269 PYR786269:PYU786269 QIN786269:QIQ786269 QSJ786269:QSM786269 RCF786269:RCI786269 RMB786269:RME786269 RVX786269:RWA786269 SFT786269:SFW786269 SPP786269:SPS786269 SZL786269:SZO786269 TJH786269:TJK786269 TTD786269:TTG786269 UCZ786269:UDC786269 UMV786269:UMY786269 UWR786269:UWU786269 VGN786269:VGQ786269 VQJ786269:VQM786269 WAF786269:WAI786269 WKB786269:WKE786269 J196448:J196449 HK65376:HO65377 RG65376:RK65377 ABC65376:ABG65377 AKY65376:ALC65377 AUU65376:AUY65377 BEQ65376:BEU65377 BOM65376:BOQ65377 BYI65376:BYM65377 CIE65376:CII65377 CSA65376:CSE65377 DBW65376:DCA65377 DLS65376:DLW65377 DVO65376:DVS65377 EFK65376:EFO65377 EPG65376:EPK65377 EZC65376:EZG65377 FIY65376:FJC65377 FSU65376:FSY65377 GCQ65376:GCU65377 GMM65376:GMQ65377 GWI65376:GWM65377 HGE65376:HGI65377 HQA65376:HQE65377 HZW65376:IAA65377 IJS65376:IJW65377 ITO65376:ITS65377 JDK65376:JDO65377 JNG65376:JNK65377 JXC65376:JXG65377 KGY65376:KHC65377 KQU65376:KQY65377 LAQ65376:LAU65377 LKM65376:LKQ65377 LUI65376:LUM65377 MEE65376:MEI65377 MOA65376:MOE65377 MXW65376:MYA65377 NHS65376:NHW65377 NRO65376:NRS65377 OBK65376:OBO65377 OLG65376:OLK65377 OVC65376:OVG65377 PEY65376:PFC65377 POU65376:POY65377 PYQ65376:PYU65377 QIM65376:QIQ65377 QSI65376:QSM65377 RCE65376:RCI65377 RMA65376:RME65377 RVW65376:RWA65377 SFS65376:SFW65377 SPO65376:SPS65377 SZK65376:SZO65377 TJG65376:TJK65377 TTC65376:TTG65377 UCY65376:UDC65377 UMU65376:UMY65377 UWQ65376:UWU65377 VGM65376:VGQ65377 VQI65376:VQM65377 WAE65376:WAI65377 WKA65376:WKE65377 WTW65376:WUA65377 J261984:J261985 HK130912:HO130913 RG130912:RK130913 ABC130912:ABG130913 AKY130912:ALC130913 AUU130912:AUY130913 BEQ130912:BEU130913 BOM130912:BOQ130913 BYI130912:BYM130913 CIE130912:CII130913 CSA130912:CSE130913 DBW130912:DCA130913 DLS130912:DLW130913 DVO130912:DVS130913 EFK130912:EFO130913 EPG130912:EPK130913 EZC130912:EZG130913 FIY130912:FJC130913 FSU130912:FSY130913 GCQ130912:GCU130913 GMM130912:GMQ130913 GWI130912:GWM130913 HGE130912:HGI130913 HQA130912:HQE130913 HZW130912:IAA130913 IJS130912:IJW130913 ITO130912:ITS130913 JDK130912:JDO130913 JNG130912:JNK130913 JXC130912:JXG130913 KGY130912:KHC130913 KQU130912:KQY130913 LAQ130912:LAU130913 LKM130912:LKQ130913 LUI130912:LUM130913 MEE130912:MEI130913 MOA130912:MOE130913 MXW130912:MYA130913 NHS130912:NHW130913 NRO130912:NRS130913 OBK130912:OBO130913 OLG130912:OLK130913 OVC130912:OVG130913 PEY130912:PFC130913 POU130912:POY130913 PYQ130912:PYU130913 QIM130912:QIQ130913 QSI130912:QSM130913 RCE130912:RCI130913 RMA130912:RME130913 RVW130912:RWA130913 SFS130912:SFW130913 SPO130912:SPS130913 SZK130912:SZO130913 TJG130912:TJK130913 TTC130912:TTG130913 UCY130912:UDC130913 UMU130912:UMY130913 UWQ130912:UWU130913 VGM130912:VGQ130913 VQI130912:VQM130913 WAE130912:WAI130913 WKA130912:WKE130913 WTW130912:WUA130913 J327520:J327521 HK196448:HO196449 RG196448:RK196449 ABC196448:ABG196449 AKY196448:ALC196449 AUU196448:AUY196449 BEQ196448:BEU196449 BOM196448:BOQ196449 BYI196448:BYM196449 CIE196448:CII196449 CSA196448:CSE196449 DBW196448:DCA196449 DLS196448:DLW196449 DVO196448:DVS196449 EFK196448:EFO196449 EPG196448:EPK196449 EZC196448:EZG196449 FIY196448:FJC196449 FSU196448:FSY196449 GCQ196448:GCU196449 GMM196448:GMQ196449 GWI196448:GWM196449 HGE196448:HGI196449 HQA196448:HQE196449 HZW196448:IAA196449 IJS196448:IJW196449 ITO196448:ITS196449 JDK196448:JDO196449 JNG196448:JNK196449 JXC196448:JXG196449 KGY196448:KHC196449 KQU196448:KQY196449 LAQ196448:LAU196449 LKM196448:LKQ196449 LUI196448:LUM196449 MEE196448:MEI196449 MOA196448:MOE196449 MXW196448:MYA196449 NHS196448:NHW196449 NRO196448:NRS196449 OBK196448:OBO196449 OLG196448:OLK196449 OVC196448:OVG196449 PEY196448:PFC196449 POU196448:POY196449 PYQ196448:PYU196449 QIM196448:QIQ196449 QSI196448:QSM196449 RCE196448:RCI196449 RMA196448:RME196449 RVW196448:RWA196449 SFS196448:SFW196449 SPO196448:SPS196449 SZK196448:SZO196449 TJG196448:TJK196449 TTC196448:TTG196449 UCY196448:UDC196449 UMU196448:UMY196449 UWQ196448:UWU196449 VGM196448:VGQ196449 VQI196448:VQM196449 WAE196448:WAI196449 WKA196448:WKE196449 WTW196448:WUA196449 J393056:J393057 HK261984:HO261985 RG261984:RK261985 ABC261984:ABG261985 AKY261984:ALC261985 AUU261984:AUY261985 BEQ261984:BEU261985 BOM261984:BOQ261985 BYI261984:BYM261985 CIE261984:CII261985 CSA261984:CSE261985 DBW261984:DCA261985 DLS261984:DLW261985 DVO261984:DVS261985 EFK261984:EFO261985 EPG261984:EPK261985 EZC261984:EZG261985 FIY261984:FJC261985 FSU261984:FSY261985 GCQ261984:GCU261985 GMM261984:GMQ261985 GWI261984:GWM261985 HGE261984:HGI261985 HQA261984:HQE261985 HZW261984:IAA261985 IJS261984:IJW261985 ITO261984:ITS261985 JDK261984:JDO261985 JNG261984:JNK261985 JXC261984:JXG261985 KGY261984:KHC261985 KQU261984:KQY261985 LAQ261984:LAU261985 LKM261984:LKQ261985 LUI261984:LUM261985 MEE261984:MEI261985 MOA261984:MOE261985 MXW261984:MYA261985 NHS261984:NHW261985 NRO261984:NRS261985 OBK261984:OBO261985 OLG261984:OLK261985 OVC261984:OVG261985 PEY261984:PFC261985 POU261984:POY261985 PYQ261984:PYU261985 QIM261984:QIQ261985 QSI261984:QSM261985 RCE261984:RCI261985 RMA261984:RME261985 RVW261984:RWA261985 SFS261984:SFW261985 SPO261984:SPS261985 SZK261984:SZO261985 TJG261984:TJK261985 TTC261984:TTG261985 UCY261984:UDC261985 UMU261984:UMY261985 UWQ261984:UWU261985 VGM261984:VGQ261985 VQI261984:VQM261985 WAE261984:WAI261985 WKA261984:WKE261985 WTW261984:WUA261985 J458592:J458593 HK327520:HO327521 RG327520:RK327521 ABC327520:ABG327521 AKY327520:ALC327521 AUU327520:AUY327521 BEQ327520:BEU327521 BOM327520:BOQ327521 BYI327520:BYM327521 CIE327520:CII327521 CSA327520:CSE327521 DBW327520:DCA327521 DLS327520:DLW327521 DVO327520:DVS327521 EFK327520:EFO327521 EPG327520:EPK327521 EZC327520:EZG327521 FIY327520:FJC327521 FSU327520:FSY327521 GCQ327520:GCU327521 GMM327520:GMQ327521 GWI327520:GWM327521 HGE327520:HGI327521 HQA327520:HQE327521 HZW327520:IAA327521 IJS327520:IJW327521 ITO327520:ITS327521 JDK327520:JDO327521 JNG327520:JNK327521 JXC327520:JXG327521 KGY327520:KHC327521 KQU327520:KQY327521 LAQ327520:LAU327521 LKM327520:LKQ327521 LUI327520:LUM327521 MEE327520:MEI327521 MOA327520:MOE327521 MXW327520:MYA327521 NHS327520:NHW327521 NRO327520:NRS327521 OBK327520:OBO327521 OLG327520:OLK327521 OVC327520:OVG327521 PEY327520:PFC327521 POU327520:POY327521 PYQ327520:PYU327521 QIM327520:QIQ327521 QSI327520:QSM327521 RCE327520:RCI327521 RMA327520:RME327521 RVW327520:RWA327521 SFS327520:SFW327521 SPO327520:SPS327521 SZK327520:SZO327521 TJG327520:TJK327521 TTC327520:TTG327521 UCY327520:UDC327521 UMU327520:UMY327521 UWQ327520:UWU327521 VGM327520:VGQ327521 VQI327520:VQM327521 WAE327520:WAI327521 WKA327520:WKE327521 WTW327520:WUA327521 J524128:J524129 HK393056:HO393057 RG393056:RK393057 ABC393056:ABG393057 AKY393056:ALC393057 AUU393056:AUY393057 BEQ393056:BEU393057 BOM393056:BOQ393057 BYI393056:BYM393057 CIE393056:CII393057 CSA393056:CSE393057 DBW393056:DCA393057 DLS393056:DLW393057 DVO393056:DVS393057 EFK393056:EFO393057 EPG393056:EPK393057 EZC393056:EZG393057 FIY393056:FJC393057 FSU393056:FSY393057 GCQ393056:GCU393057 GMM393056:GMQ393057 GWI393056:GWM393057 HGE393056:HGI393057 HQA393056:HQE393057 HZW393056:IAA393057 IJS393056:IJW393057 ITO393056:ITS393057 JDK393056:JDO393057 JNG393056:JNK393057 JXC393056:JXG393057 KGY393056:KHC393057 KQU393056:KQY393057 LAQ393056:LAU393057 LKM393056:LKQ393057 LUI393056:LUM393057 MEE393056:MEI393057 MOA393056:MOE393057 MXW393056:MYA393057 NHS393056:NHW393057 NRO393056:NRS393057 OBK393056:OBO393057 OLG393056:OLK393057 OVC393056:OVG393057 PEY393056:PFC393057 POU393056:POY393057 PYQ393056:PYU393057 QIM393056:QIQ393057 QSI393056:QSM393057 RCE393056:RCI393057 RMA393056:RME393057 RVW393056:RWA393057 SFS393056:SFW393057 SPO393056:SPS393057 SZK393056:SZO393057 TJG393056:TJK393057 TTC393056:TTG393057 UCY393056:UDC393057 UMU393056:UMY393057 UWQ393056:UWU393057 VGM393056:VGQ393057 VQI393056:VQM393057 WAE393056:WAI393057 WKA393056:WKE393057 WTW393056:WUA393057 J589664:J589665 HK458592:HO458593 RG458592:RK458593 ABC458592:ABG458593 AKY458592:ALC458593 AUU458592:AUY458593 BEQ458592:BEU458593 BOM458592:BOQ458593 BYI458592:BYM458593 CIE458592:CII458593 CSA458592:CSE458593 DBW458592:DCA458593 DLS458592:DLW458593 DVO458592:DVS458593 EFK458592:EFO458593 EPG458592:EPK458593 EZC458592:EZG458593 FIY458592:FJC458593 FSU458592:FSY458593 GCQ458592:GCU458593 GMM458592:GMQ458593 GWI458592:GWM458593 HGE458592:HGI458593 HQA458592:HQE458593 HZW458592:IAA458593 IJS458592:IJW458593 ITO458592:ITS458593 JDK458592:JDO458593 JNG458592:JNK458593 JXC458592:JXG458593 KGY458592:KHC458593 KQU458592:KQY458593 LAQ458592:LAU458593 LKM458592:LKQ458593 LUI458592:LUM458593 MEE458592:MEI458593 MOA458592:MOE458593 MXW458592:MYA458593 NHS458592:NHW458593 NRO458592:NRS458593 OBK458592:OBO458593 OLG458592:OLK458593 OVC458592:OVG458593 PEY458592:PFC458593 POU458592:POY458593 PYQ458592:PYU458593 QIM458592:QIQ458593 QSI458592:QSM458593 RCE458592:RCI458593 RMA458592:RME458593 RVW458592:RWA458593 SFS458592:SFW458593 SPO458592:SPS458593 SZK458592:SZO458593 TJG458592:TJK458593 TTC458592:TTG458593 UCY458592:UDC458593 UMU458592:UMY458593 UWQ458592:UWU458593 VGM458592:VGQ458593 VQI458592:VQM458593 WAE458592:WAI458593 WKA458592:WKE458593 WTW458592:WUA458593 J655200:J655201 HK524128:HO524129 RG524128:RK524129 ABC524128:ABG524129 AKY524128:ALC524129 AUU524128:AUY524129 BEQ524128:BEU524129 BOM524128:BOQ524129 BYI524128:BYM524129 CIE524128:CII524129 CSA524128:CSE524129 DBW524128:DCA524129 DLS524128:DLW524129 DVO524128:DVS524129 EFK524128:EFO524129 EPG524128:EPK524129 EZC524128:EZG524129 FIY524128:FJC524129 FSU524128:FSY524129 GCQ524128:GCU524129 GMM524128:GMQ524129 GWI524128:GWM524129 HGE524128:HGI524129 HQA524128:HQE524129 HZW524128:IAA524129 IJS524128:IJW524129 ITO524128:ITS524129 JDK524128:JDO524129 JNG524128:JNK524129 JXC524128:JXG524129 KGY524128:KHC524129 KQU524128:KQY524129 LAQ524128:LAU524129 LKM524128:LKQ524129 LUI524128:LUM524129 MEE524128:MEI524129 MOA524128:MOE524129 MXW524128:MYA524129 NHS524128:NHW524129 NRO524128:NRS524129 OBK524128:OBO524129 OLG524128:OLK524129 OVC524128:OVG524129 PEY524128:PFC524129 POU524128:POY524129 PYQ524128:PYU524129 QIM524128:QIQ524129 QSI524128:QSM524129 RCE524128:RCI524129 RMA524128:RME524129 RVW524128:RWA524129 SFS524128:SFW524129 SPO524128:SPS524129 SZK524128:SZO524129 TJG524128:TJK524129 TTC524128:TTG524129 UCY524128:UDC524129 UMU524128:UMY524129 UWQ524128:UWU524129 VGM524128:VGQ524129 VQI524128:VQM524129 WAE524128:WAI524129 WKA524128:WKE524129 WTW524128:WUA524129 J720736:J720737 HK589664:HO589665 RG589664:RK589665 ABC589664:ABG589665 AKY589664:ALC589665 AUU589664:AUY589665 BEQ589664:BEU589665 BOM589664:BOQ589665 BYI589664:BYM589665 CIE589664:CII589665 CSA589664:CSE589665 DBW589664:DCA589665 DLS589664:DLW589665 DVO589664:DVS589665 EFK589664:EFO589665 EPG589664:EPK589665 EZC589664:EZG589665 FIY589664:FJC589665 FSU589664:FSY589665 GCQ589664:GCU589665 GMM589664:GMQ589665 GWI589664:GWM589665 HGE589664:HGI589665 HQA589664:HQE589665 HZW589664:IAA589665 IJS589664:IJW589665 ITO589664:ITS589665 JDK589664:JDO589665 JNG589664:JNK589665 JXC589664:JXG589665 KGY589664:KHC589665 KQU589664:KQY589665 LAQ589664:LAU589665 LKM589664:LKQ589665 LUI589664:LUM589665 MEE589664:MEI589665 MOA589664:MOE589665 MXW589664:MYA589665 NHS589664:NHW589665 NRO589664:NRS589665 OBK589664:OBO589665 OLG589664:OLK589665 OVC589664:OVG589665 PEY589664:PFC589665 POU589664:POY589665 PYQ589664:PYU589665 QIM589664:QIQ589665 QSI589664:QSM589665 RCE589664:RCI589665 RMA589664:RME589665 RVW589664:RWA589665 SFS589664:SFW589665 SPO589664:SPS589665 SZK589664:SZO589665 TJG589664:TJK589665 TTC589664:TTG589665 UCY589664:UDC589665 UMU589664:UMY589665 UWQ589664:UWU589665 VGM589664:VGQ589665 VQI589664:VQM589665 WAE589664:WAI589665 WKA589664:WKE589665 WTW589664:WUA589665 J786272:J786273 HK655200:HO655201 RG655200:RK655201 ABC655200:ABG655201 AKY655200:ALC655201 AUU655200:AUY655201 BEQ655200:BEU655201 BOM655200:BOQ655201 BYI655200:BYM655201 CIE655200:CII655201 CSA655200:CSE655201 DBW655200:DCA655201 DLS655200:DLW655201 DVO655200:DVS655201 EFK655200:EFO655201 EPG655200:EPK655201 EZC655200:EZG655201 FIY655200:FJC655201 FSU655200:FSY655201 GCQ655200:GCU655201 GMM655200:GMQ655201 GWI655200:GWM655201 HGE655200:HGI655201 HQA655200:HQE655201 HZW655200:IAA655201 IJS655200:IJW655201 ITO655200:ITS655201 JDK655200:JDO655201 JNG655200:JNK655201 JXC655200:JXG655201 KGY655200:KHC655201 KQU655200:KQY655201 LAQ655200:LAU655201 LKM655200:LKQ655201 LUI655200:LUM655201 MEE655200:MEI655201 MOA655200:MOE655201 MXW655200:MYA655201 NHS655200:NHW655201 NRO655200:NRS655201 OBK655200:OBO655201 OLG655200:OLK655201 OVC655200:OVG655201 PEY655200:PFC655201 POU655200:POY655201 PYQ655200:PYU655201 QIM655200:QIQ655201 QSI655200:QSM655201 RCE655200:RCI655201 RMA655200:RME655201 RVW655200:RWA655201 SFS655200:SFW655201 SPO655200:SPS655201 SZK655200:SZO655201 TJG655200:TJK655201 TTC655200:TTG655201 UCY655200:UDC655201 UMU655200:UMY655201 UWQ655200:UWU655201 VGM655200:VGQ655201 VQI655200:VQM655201 WAE655200:WAI655201 WKA655200:WKE655201 WTW655200:WUA655201 J851808:J851809 HK720736:HO720737 RG720736:RK720737 ABC720736:ABG720737 AKY720736:ALC720737 AUU720736:AUY720737 BEQ720736:BEU720737 BOM720736:BOQ720737 BYI720736:BYM720737 CIE720736:CII720737 CSA720736:CSE720737 DBW720736:DCA720737 DLS720736:DLW720737 DVO720736:DVS720737 EFK720736:EFO720737 EPG720736:EPK720737 EZC720736:EZG720737 FIY720736:FJC720737 FSU720736:FSY720737 GCQ720736:GCU720737 GMM720736:GMQ720737 GWI720736:GWM720737 HGE720736:HGI720737 HQA720736:HQE720737 HZW720736:IAA720737 IJS720736:IJW720737 ITO720736:ITS720737 JDK720736:JDO720737 JNG720736:JNK720737 JXC720736:JXG720737 KGY720736:KHC720737 KQU720736:KQY720737 LAQ720736:LAU720737 LKM720736:LKQ720737 LUI720736:LUM720737 MEE720736:MEI720737 MOA720736:MOE720737 MXW720736:MYA720737 NHS720736:NHW720737 NRO720736:NRS720737 OBK720736:OBO720737 OLG720736:OLK720737 OVC720736:OVG720737 PEY720736:PFC720737 POU720736:POY720737 PYQ720736:PYU720737 QIM720736:QIQ720737 QSI720736:QSM720737 RCE720736:RCI720737 RMA720736:RME720737 RVW720736:RWA720737 SFS720736:SFW720737 SPO720736:SPS720737 SZK720736:SZO720737 TJG720736:TJK720737 TTC720736:TTG720737 UCY720736:UDC720737 UMU720736:UMY720737 UWQ720736:UWU720737 VGM720736:VGQ720737 VQI720736:VQM720737 WAE720736:WAI720737 WKA720736:WKE720737 WTW720736:WUA720737 J917344:J917345 HK786272:HO786273 RG786272:RK786273 ABC786272:ABG786273 AKY786272:ALC786273 AUU786272:AUY786273 BEQ786272:BEU786273 BOM786272:BOQ786273 BYI786272:BYM786273 CIE786272:CII786273 CSA786272:CSE786273 DBW786272:DCA786273 DLS786272:DLW786273 DVO786272:DVS786273 EFK786272:EFO786273 EPG786272:EPK786273 EZC786272:EZG786273 FIY786272:FJC786273 FSU786272:FSY786273 GCQ786272:GCU786273 GMM786272:GMQ786273 GWI786272:GWM786273 HGE786272:HGI786273 HQA786272:HQE786273 HZW786272:IAA786273 IJS786272:IJW786273 ITO786272:ITS786273 JDK786272:JDO786273 JNG786272:JNK786273 JXC786272:JXG786273 KGY786272:KHC786273 KQU786272:KQY786273 LAQ786272:LAU786273 LKM786272:LKQ786273 LUI786272:LUM786273 MEE786272:MEI786273 MOA786272:MOE786273 MXW786272:MYA786273 NHS786272:NHW786273 NRO786272:NRS786273 OBK786272:OBO786273 OLG786272:OLK786273 OVC786272:OVG786273 PEY786272:PFC786273 POU786272:POY786273 PYQ786272:PYU786273 QIM786272:QIQ786273 QSI786272:QSM786273 RCE786272:RCI786273 RMA786272:RME786273 RVW786272:RWA786273 SFS786272:SFW786273 SPO786272:SPS786273 SZK786272:SZO786273 TJG786272:TJK786273 TTC786272:TTG786273 UCY786272:UDC786273 UMU786272:UMY786273 UWQ786272:UWU786273 VGM786272:VGQ786273 VQI786272:VQM786273 WAE786272:WAI786273 WKA786272:WKE786273 WTW786272:WUA786273 J982880:J982881 HK851808:HO851809 RG851808:RK851809 ABC851808:ABG851809 AKY851808:ALC851809 AUU851808:AUY851809 BEQ851808:BEU851809 BOM851808:BOQ851809 BYI851808:BYM851809 CIE851808:CII851809 CSA851808:CSE851809 DBW851808:DCA851809 DLS851808:DLW851809 DVO851808:DVS851809 EFK851808:EFO851809 EPG851808:EPK851809 EZC851808:EZG851809 FIY851808:FJC851809 FSU851808:FSY851809 GCQ851808:GCU851809 GMM851808:GMQ851809 GWI851808:GWM851809 HGE851808:HGI851809 HQA851808:HQE851809 HZW851808:IAA851809 IJS851808:IJW851809 ITO851808:ITS851809 JDK851808:JDO851809 JNG851808:JNK851809 JXC851808:JXG851809 KGY851808:KHC851809 KQU851808:KQY851809 LAQ851808:LAU851809 LKM851808:LKQ851809 LUI851808:LUM851809 MEE851808:MEI851809 MOA851808:MOE851809 MXW851808:MYA851809 NHS851808:NHW851809 NRO851808:NRS851809 OBK851808:OBO851809 OLG851808:OLK851809 OVC851808:OVG851809 PEY851808:PFC851809 POU851808:POY851809 PYQ851808:PYU851809 QIM851808:QIQ851809 QSI851808:QSM851809 RCE851808:RCI851809 RMA851808:RME851809 RVW851808:RWA851809 SFS851808:SFW851809 SPO851808:SPS851809 SZK851808:SZO851809 TJG851808:TJK851809 TTC851808:TTG851809 UCY851808:UDC851809 UMU851808:UMY851809 UWQ851808:UWU851809 VGM851808:VGQ851809 VQI851808:VQM851809 WAE851808:WAI851809 WKA851808:WKE851809 WTW851808:WUA851809 J851805 HK917344:HO917345 RG917344:RK917345 ABC917344:ABG917345 AKY917344:ALC917345 AUU917344:AUY917345 BEQ917344:BEU917345 BOM917344:BOQ917345 BYI917344:BYM917345 CIE917344:CII917345 CSA917344:CSE917345 DBW917344:DCA917345 DLS917344:DLW917345 DVO917344:DVS917345 EFK917344:EFO917345 EPG917344:EPK917345 EZC917344:EZG917345 FIY917344:FJC917345 FSU917344:FSY917345 GCQ917344:GCU917345 GMM917344:GMQ917345 GWI917344:GWM917345 HGE917344:HGI917345 HQA917344:HQE917345 HZW917344:IAA917345 IJS917344:IJW917345 ITO917344:ITS917345 JDK917344:JDO917345 JNG917344:JNK917345 JXC917344:JXG917345 KGY917344:KHC917345 KQU917344:KQY917345 LAQ917344:LAU917345 LKM917344:LKQ917345 LUI917344:LUM917345 MEE917344:MEI917345 MOA917344:MOE917345 MXW917344:MYA917345 NHS917344:NHW917345 NRO917344:NRS917345 OBK917344:OBO917345 OLG917344:OLK917345 OVC917344:OVG917345 PEY917344:PFC917345 POU917344:POY917345 PYQ917344:PYU917345 QIM917344:QIQ917345 QSI917344:QSM917345 RCE917344:RCI917345 RMA917344:RME917345 RVW917344:RWA917345 SFS917344:SFW917345 SPO917344:SPS917345 SZK917344:SZO917345 TJG917344:TJK917345 TTC917344:TTG917345 UCY917344:UDC917345 UMU917344:UMY917345 UWQ917344:UWU917345 VGM917344:VGQ917345 VQI917344:VQM917345 WAE917344:WAI917345 WKA917344:WKE917345 WTW917344:WUA917345 J65364 HK982880:HO982881 RG982880:RK982881 ABC982880:ABG982881 AKY982880:ALC982881 AUU982880:AUY982881 BEQ982880:BEU982881 BOM982880:BOQ982881 BYI982880:BYM982881 CIE982880:CII982881 CSA982880:CSE982881 DBW982880:DCA982881 DLS982880:DLW982881 DVO982880:DVS982881 EFK982880:EFO982881 EPG982880:EPK982881 EZC982880:EZG982881 FIY982880:FJC982881 FSU982880:FSY982881 GCQ982880:GCU982881 GMM982880:GMQ982881 GWI982880:GWM982881 HGE982880:HGI982881 HQA982880:HQE982881 HZW982880:IAA982881 IJS982880:IJW982881 ITO982880:ITS982881 JDK982880:JDO982881 JNG982880:JNK982881 JXC982880:JXG982881 KGY982880:KHC982881 KQU982880:KQY982881 LAQ982880:LAU982881 LKM982880:LKQ982881 LUI982880:LUM982881 MEE982880:MEI982881 MOA982880:MOE982881 MXW982880:MYA982881 NHS982880:NHW982881 NRO982880:NRS982881 OBK982880:OBO982881 OLG982880:OLK982881 OVC982880:OVG982881 PEY982880:PFC982881 POU982880:POY982881 PYQ982880:PYU982881 QIM982880:QIQ982881 QSI982880:QSM982881 RCE982880:RCI982881 RMA982880:RME982881 RVW982880:RWA982881 SFS982880:SFW982881 SPO982880:SPS982881 SZK982880:SZO982881 TJG982880:TJK982881 TTC982880:TTG982881 UCY982880:UDC982881 UMU982880:UMY982881 UWQ982880:UWU982881 VGM982880:VGQ982881 VQI982880:VQM982881 WAE982880:WAI982881 WKA982880:WKE982881 WTW982880:WUA982881 WTX786269:WUA786269 J130900 HL851805:HO851805 RH851805:RK851805 ABD851805:ABG851805 AKZ851805:ALC851805 AUV851805:AUY851805 BER851805:BEU851805 BON851805:BOQ851805 BYJ851805:BYM851805 CIF851805:CII851805 CSB851805:CSE851805 DBX851805:DCA851805 DLT851805:DLW851805 DVP851805:DVS851805 EFL851805:EFO851805 EPH851805:EPK851805 EZD851805:EZG851805 FIZ851805:FJC851805 FSV851805:FSY851805 GCR851805:GCU851805 GMN851805:GMQ851805 GWJ851805:GWM851805 HGF851805:HGI851805 HQB851805:HQE851805 HZX851805:IAA851805 IJT851805:IJW851805 ITP851805:ITS851805 JDL851805:JDO851805 JNH851805:JNK851805 JXD851805:JXG851805 KGZ851805:KHC851805 KQV851805:KQY851805 LAR851805:LAU851805 LKN851805:LKQ851805 LUJ851805:LUM851805 MEF851805:MEI851805 MOB851805:MOE851805 MXX851805:MYA851805 NHT851805:NHW851805 NRP851805:NRS851805 OBL851805:OBO851805 OLH851805:OLK851805 OVD851805:OVG851805 PEZ851805:PFC851805 POV851805:POY851805 PYR851805:PYU851805 QIN851805:QIQ851805 QSJ851805:QSM851805 RCF851805:RCI851805 RMB851805:RME851805 RVX851805:RWA851805 SFT851805:SFW851805 SPP851805:SPS851805 SZL851805:SZO851805 TJH851805:TJK851805 TTD851805:TTG851805 UCZ851805:UDC851805 UMV851805:UMY851805 UWR851805:UWU851805 VGN851805:VGQ851805 VQJ851805:VQM851805 WAF851805:WAI851805 WKB851805:WKE851805 J196436 HL65364:HO65364 RH65364:RK65364 ABD65364:ABG65364 AKZ65364:ALC65364 AUV65364:AUY65364 BER65364:BEU65364 BON65364:BOQ65364 BYJ65364:BYM65364 CIF65364:CII65364 CSB65364:CSE65364 DBX65364:DCA65364 DLT65364:DLW65364 DVP65364:DVS65364 EFL65364:EFO65364 EPH65364:EPK65364 EZD65364:EZG65364 FIZ65364:FJC65364 FSV65364:FSY65364 GCR65364:GCU65364 GMN65364:GMQ65364 GWJ65364:GWM65364 HGF65364:HGI65364 HQB65364:HQE65364 HZX65364:IAA65364 IJT65364:IJW65364 ITP65364:ITS65364 JDL65364:JDO65364 JNH65364:JNK65364 JXD65364:JXG65364 KGZ65364:KHC65364 KQV65364:KQY65364 LAR65364:LAU65364 LKN65364:LKQ65364 LUJ65364:LUM65364 MEF65364:MEI65364 MOB65364:MOE65364 MXX65364:MYA65364 NHT65364:NHW65364 NRP65364:NRS65364 OBL65364:OBO65364 OLH65364:OLK65364 OVD65364:OVG65364 PEZ65364:PFC65364 POV65364:POY65364 PYR65364:PYU65364 QIN65364:QIQ65364 QSJ65364:QSM65364 RCF65364:RCI65364 RMB65364:RME65364 RVX65364:RWA65364 SFT65364:SFW65364 SPP65364:SPS65364 SZL65364:SZO65364 TJH65364:TJK65364 TTD65364:TTG65364 UCZ65364:UDC65364 UMV65364:UMY65364 UWR65364:UWU65364 VGN65364:VGQ65364 VQJ65364:VQM65364 WAF65364:WAI65364 WKB65364:WKE65364 WTX65364:WUA65364 J261972 HL130900:HO130900 RH130900:RK130900 ABD130900:ABG130900 AKZ130900:ALC130900 AUV130900:AUY130900 BER130900:BEU130900 BON130900:BOQ130900 BYJ130900:BYM130900 CIF130900:CII130900 CSB130900:CSE130900 DBX130900:DCA130900 DLT130900:DLW130900 DVP130900:DVS130900 EFL130900:EFO130900 EPH130900:EPK130900 EZD130900:EZG130900 FIZ130900:FJC130900 FSV130900:FSY130900 GCR130900:GCU130900 GMN130900:GMQ130900 GWJ130900:GWM130900 HGF130900:HGI130900 HQB130900:HQE130900 HZX130900:IAA130900 IJT130900:IJW130900 ITP130900:ITS130900 JDL130900:JDO130900 JNH130900:JNK130900 JXD130900:JXG130900 KGZ130900:KHC130900 KQV130900:KQY130900 LAR130900:LAU130900 LKN130900:LKQ130900 LUJ130900:LUM130900 MEF130900:MEI130900 MOB130900:MOE130900 MXX130900:MYA130900 NHT130900:NHW130900 NRP130900:NRS130900 OBL130900:OBO130900 OLH130900:OLK130900 OVD130900:OVG130900 PEZ130900:PFC130900 POV130900:POY130900 PYR130900:PYU130900 QIN130900:QIQ130900 QSJ130900:QSM130900 RCF130900:RCI130900 RMB130900:RME130900 RVX130900:RWA130900 SFT130900:SFW130900 SPP130900:SPS130900 SZL130900:SZO130900 TJH130900:TJK130900 TTD130900:TTG130900 UCZ130900:UDC130900 UMV130900:UMY130900 UWR130900:UWU130900 VGN130900:VGQ130900 VQJ130900:VQM130900 WAF130900:WAI130900 WKB130900:WKE130900 WTX130900:WUA130900 J327508 HL196436:HO196436 RH196436:RK196436 ABD196436:ABG196436 AKZ196436:ALC196436 AUV196436:AUY196436 BER196436:BEU196436 BON196436:BOQ196436 BYJ196436:BYM196436 CIF196436:CII196436 CSB196436:CSE196436 DBX196436:DCA196436 DLT196436:DLW196436 DVP196436:DVS196436 EFL196436:EFO196436 EPH196436:EPK196436 EZD196436:EZG196436 FIZ196436:FJC196436 FSV196436:FSY196436 GCR196436:GCU196436 GMN196436:GMQ196436 GWJ196436:GWM196436 HGF196436:HGI196436 HQB196436:HQE196436 HZX196436:IAA196436 IJT196436:IJW196436 ITP196436:ITS196436 JDL196436:JDO196436 JNH196436:JNK196436 JXD196436:JXG196436 KGZ196436:KHC196436 KQV196436:KQY196436 LAR196436:LAU196436 LKN196436:LKQ196436 LUJ196436:LUM196436 MEF196436:MEI196436 MOB196436:MOE196436 MXX196436:MYA196436 NHT196436:NHW196436 NRP196436:NRS196436 OBL196436:OBO196436 OLH196436:OLK196436 OVD196436:OVG196436 PEZ196436:PFC196436 POV196436:POY196436 PYR196436:PYU196436 QIN196436:QIQ196436 QSJ196436:QSM196436 RCF196436:RCI196436 RMB196436:RME196436 RVX196436:RWA196436 SFT196436:SFW196436 SPP196436:SPS196436 SZL196436:SZO196436 TJH196436:TJK196436 TTD196436:TTG196436 UCZ196436:UDC196436 UMV196436:UMY196436 UWR196436:UWU196436 VGN196436:VGQ196436 VQJ196436:VQM196436 WAF196436:WAI196436 WKB196436:WKE196436 WTX196436:WUA196436 J393044 HL261972:HO261972 RH261972:RK261972 ABD261972:ABG261972 AKZ261972:ALC261972 AUV261972:AUY261972 BER261972:BEU261972 BON261972:BOQ261972 BYJ261972:BYM261972 CIF261972:CII261972 CSB261972:CSE261972 DBX261972:DCA261972 DLT261972:DLW261972 DVP261972:DVS261972 EFL261972:EFO261972 EPH261972:EPK261972 EZD261972:EZG261972 FIZ261972:FJC261972 FSV261972:FSY261972 GCR261972:GCU261972 GMN261972:GMQ261972 GWJ261972:GWM261972 HGF261972:HGI261972 HQB261972:HQE261972 HZX261972:IAA261972 IJT261972:IJW261972 ITP261972:ITS261972 JDL261972:JDO261972 JNH261972:JNK261972 JXD261972:JXG261972 KGZ261972:KHC261972 KQV261972:KQY261972 LAR261972:LAU261972 LKN261972:LKQ261972 LUJ261972:LUM261972 MEF261972:MEI261972 MOB261972:MOE261972 MXX261972:MYA261972 NHT261972:NHW261972 NRP261972:NRS261972 OBL261972:OBO261972 OLH261972:OLK261972 OVD261972:OVG261972 PEZ261972:PFC261972 POV261972:POY261972 PYR261972:PYU261972 QIN261972:QIQ261972 QSJ261972:QSM261972 RCF261972:RCI261972 RMB261972:RME261972 RVX261972:RWA261972 SFT261972:SFW261972 SPP261972:SPS261972 SZL261972:SZO261972 TJH261972:TJK261972 TTD261972:TTG261972 UCZ261972:UDC261972 UMV261972:UMY261972 UWR261972:UWU261972 VGN261972:VGQ261972 VQJ261972:VQM261972 WAF261972:WAI261972 WKB261972:WKE261972 WTX261972:WUA261972 J458580 HL327508:HO327508 RH327508:RK327508 ABD327508:ABG327508 AKZ327508:ALC327508 AUV327508:AUY327508 BER327508:BEU327508 BON327508:BOQ327508 BYJ327508:BYM327508 CIF327508:CII327508 CSB327508:CSE327508 DBX327508:DCA327508 DLT327508:DLW327508 DVP327508:DVS327508 EFL327508:EFO327508 EPH327508:EPK327508 EZD327508:EZG327508 FIZ327508:FJC327508 FSV327508:FSY327508 GCR327508:GCU327508 GMN327508:GMQ327508 GWJ327508:GWM327508 HGF327508:HGI327508 HQB327508:HQE327508 HZX327508:IAA327508 IJT327508:IJW327508 ITP327508:ITS327508 JDL327508:JDO327508 JNH327508:JNK327508 JXD327508:JXG327508 KGZ327508:KHC327508 KQV327508:KQY327508 LAR327508:LAU327508 LKN327508:LKQ327508 LUJ327508:LUM327508 MEF327508:MEI327508 MOB327508:MOE327508 MXX327508:MYA327508 NHT327508:NHW327508 NRP327508:NRS327508 OBL327508:OBO327508 OLH327508:OLK327508 OVD327508:OVG327508 PEZ327508:PFC327508 POV327508:POY327508 PYR327508:PYU327508 QIN327508:QIQ327508 QSJ327508:QSM327508 RCF327508:RCI327508 RMB327508:RME327508 RVX327508:RWA327508 SFT327508:SFW327508 SPP327508:SPS327508 SZL327508:SZO327508 TJH327508:TJK327508 TTD327508:TTG327508 UCZ327508:UDC327508 UMV327508:UMY327508 UWR327508:UWU327508 VGN327508:VGQ327508 VQJ327508:VQM327508 WAF327508:WAI327508 WKB327508:WKE327508 WTX327508:WUA327508 J524116 HL393044:HO393044 RH393044:RK393044 ABD393044:ABG393044 AKZ393044:ALC393044 AUV393044:AUY393044 BER393044:BEU393044 BON393044:BOQ393044 BYJ393044:BYM393044 CIF393044:CII393044 CSB393044:CSE393044 DBX393044:DCA393044 DLT393044:DLW393044 DVP393044:DVS393044 EFL393044:EFO393044 EPH393044:EPK393044 EZD393044:EZG393044 FIZ393044:FJC393044 FSV393044:FSY393044 GCR393044:GCU393044 GMN393044:GMQ393044 GWJ393044:GWM393044 HGF393044:HGI393044 HQB393044:HQE393044 HZX393044:IAA393044 IJT393044:IJW393044 ITP393044:ITS393044 JDL393044:JDO393044 JNH393044:JNK393044 JXD393044:JXG393044 KGZ393044:KHC393044 KQV393044:KQY393044 LAR393044:LAU393044 LKN393044:LKQ393044 LUJ393044:LUM393044 MEF393044:MEI393044 MOB393044:MOE393044 MXX393044:MYA393044 NHT393044:NHW393044 NRP393044:NRS393044 OBL393044:OBO393044 OLH393044:OLK393044 OVD393044:OVG393044 PEZ393044:PFC393044 POV393044:POY393044 PYR393044:PYU393044 QIN393044:QIQ393044 QSJ393044:QSM393044 RCF393044:RCI393044 RMB393044:RME393044 RVX393044:RWA393044 SFT393044:SFW393044 SPP393044:SPS393044 SZL393044:SZO393044 TJH393044:TJK393044 TTD393044:TTG393044 UCZ393044:UDC393044 UMV393044:UMY393044 UWR393044:UWU393044 VGN393044:VGQ393044 VQJ393044:VQM393044 WAF393044:WAI393044 WKB393044:WKE393044 WTX393044:WUA393044 J589652 HL458580:HO458580 RH458580:RK458580 ABD458580:ABG458580 AKZ458580:ALC458580 AUV458580:AUY458580 BER458580:BEU458580 BON458580:BOQ458580 BYJ458580:BYM458580 CIF458580:CII458580 CSB458580:CSE458580 DBX458580:DCA458580 DLT458580:DLW458580 DVP458580:DVS458580 EFL458580:EFO458580 EPH458580:EPK458580 EZD458580:EZG458580 FIZ458580:FJC458580 FSV458580:FSY458580 GCR458580:GCU458580 GMN458580:GMQ458580 GWJ458580:GWM458580 HGF458580:HGI458580 HQB458580:HQE458580 HZX458580:IAA458580 IJT458580:IJW458580 ITP458580:ITS458580 JDL458580:JDO458580 JNH458580:JNK458580 JXD458580:JXG458580 KGZ458580:KHC458580 KQV458580:KQY458580 LAR458580:LAU458580 LKN458580:LKQ458580 LUJ458580:LUM458580 MEF458580:MEI458580 MOB458580:MOE458580 MXX458580:MYA458580 NHT458580:NHW458580 NRP458580:NRS458580 OBL458580:OBO458580 OLH458580:OLK458580 OVD458580:OVG458580 PEZ458580:PFC458580 POV458580:POY458580 PYR458580:PYU458580 QIN458580:QIQ458580 QSJ458580:QSM458580 RCF458580:RCI458580 RMB458580:RME458580 RVX458580:RWA458580 SFT458580:SFW458580 SPP458580:SPS458580 SZL458580:SZO458580 TJH458580:TJK458580 TTD458580:TTG458580 UCZ458580:UDC458580 UMV458580:UMY458580 UWR458580:UWU458580 VGN458580:VGQ458580 VQJ458580:VQM458580 WAF458580:WAI458580 WKB458580:WKE458580 WTX458580:WUA458580 J655188 HL524116:HO524116 RH524116:RK524116 ABD524116:ABG524116 AKZ524116:ALC524116 AUV524116:AUY524116 BER524116:BEU524116 BON524116:BOQ524116 BYJ524116:BYM524116 CIF524116:CII524116 CSB524116:CSE524116 DBX524116:DCA524116 DLT524116:DLW524116 DVP524116:DVS524116 EFL524116:EFO524116 EPH524116:EPK524116 EZD524116:EZG524116 FIZ524116:FJC524116 FSV524116:FSY524116 GCR524116:GCU524116 GMN524116:GMQ524116 GWJ524116:GWM524116 HGF524116:HGI524116 HQB524116:HQE524116 HZX524116:IAA524116 IJT524116:IJW524116 ITP524116:ITS524116 JDL524116:JDO524116 JNH524116:JNK524116 JXD524116:JXG524116 KGZ524116:KHC524116 KQV524116:KQY524116 LAR524116:LAU524116 LKN524116:LKQ524116 LUJ524116:LUM524116 MEF524116:MEI524116 MOB524116:MOE524116 MXX524116:MYA524116 NHT524116:NHW524116 NRP524116:NRS524116 OBL524116:OBO524116 OLH524116:OLK524116 OVD524116:OVG524116 PEZ524116:PFC524116 POV524116:POY524116 PYR524116:PYU524116 QIN524116:QIQ524116 QSJ524116:QSM524116 RCF524116:RCI524116 RMB524116:RME524116 RVX524116:RWA524116 SFT524116:SFW524116 SPP524116:SPS524116 SZL524116:SZO524116 TJH524116:TJK524116 TTD524116:TTG524116 UCZ524116:UDC524116 UMV524116:UMY524116 UWR524116:UWU524116 VGN524116:VGQ524116 VQJ524116:VQM524116 WAF524116:WAI524116 WKB524116:WKE524116 WTX524116:WUA524116 J720724 HL589652:HO589652 RH589652:RK589652 ABD589652:ABG589652 AKZ589652:ALC589652 AUV589652:AUY589652 BER589652:BEU589652 BON589652:BOQ589652 BYJ589652:BYM589652 CIF589652:CII589652 CSB589652:CSE589652 DBX589652:DCA589652 DLT589652:DLW589652 DVP589652:DVS589652 EFL589652:EFO589652 EPH589652:EPK589652 EZD589652:EZG589652 FIZ589652:FJC589652 FSV589652:FSY589652 GCR589652:GCU589652 GMN589652:GMQ589652 GWJ589652:GWM589652 HGF589652:HGI589652 HQB589652:HQE589652 HZX589652:IAA589652 IJT589652:IJW589652 ITP589652:ITS589652 JDL589652:JDO589652 JNH589652:JNK589652 JXD589652:JXG589652 KGZ589652:KHC589652 KQV589652:KQY589652 LAR589652:LAU589652 LKN589652:LKQ589652 LUJ589652:LUM589652 MEF589652:MEI589652 MOB589652:MOE589652 MXX589652:MYA589652 NHT589652:NHW589652 NRP589652:NRS589652 OBL589652:OBO589652 OLH589652:OLK589652 OVD589652:OVG589652 PEZ589652:PFC589652 POV589652:POY589652 PYR589652:PYU589652 QIN589652:QIQ589652 QSJ589652:QSM589652 RCF589652:RCI589652 RMB589652:RME589652 RVX589652:RWA589652 SFT589652:SFW589652 SPP589652:SPS589652 SZL589652:SZO589652 TJH589652:TJK589652 TTD589652:TTG589652 UCZ589652:UDC589652 UMV589652:UMY589652 UWR589652:UWU589652 VGN589652:VGQ589652 VQJ589652:VQM589652 WAF589652:WAI589652 WKB589652:WKE589652 WTX589652:WUA589652 J786260 HL655188:HO655188 RH655188:RK655188 ABD655188:ABG655188 AKZ655188:ALC655188 AUV655188:AUY655188 BER655188:BEU655188 BON655188:BOQ655188 BYJ655188:BYM655188 CIF655188:CII655188 CSB655188:CSE655188 DBX655188:DCA655188 DLT655188:DLW655188 DVP655188:DVS655188 EFL655188:EFO655188 EPH655188:EPK655188 EZD655188:EZG655188 FIZ655188:FJC655188 FSV655188:FSY655188 GCR655188:GCU655188 GMN655188:GMQ655188 GWJ655188:GWM655188 HGF655188:HGI655188 HQB655188:HQE655188 HZX655188:IAA655188 IJT655188:IJW655188 ITP655188:ITS655188 JDL655188:JDO655188 JNH655188:JNK655188 JXD655188:JXG655188 KGZ655188:KHC655188 KQV655188:KQY655188 LAR655188:LAU655188 LKN655188:LKQ655188 LUJ655188:LUM655188 MEF655188:MEI655188 MOB655188:MOE655188 MXX655188:MYA655188 NHT655188:NHW655188 NRP655188:NRS655188 OBL655188:OBO655188 OLH655188:OLK655188 OVD655188:OVG655188 PEZ655188:PFC655188 POV655188:POY655188 PYR655188:PYU655188 QIN655188:QIQ655188 QSJ655188:QSM655188 RCF655188:RCI655188 RMB655188:RME655188 RVX655188:RWA655188 SFT655188:SFW655188 SPP655188:SPS655188 SZL655188:SZO655188 TJH655188:TJK655188 TTD655188:TTG655188 UCZ655188:UDC655188 UMV655188:UMY655188 UWR655188:UWU655188 VGN655188:VGQ655188 VQJ655188:VQM655188 WAF655188:WAI655188 WKB655188:WKE655188 WTX655188:WUA655188 J851796 HL720724:HO720724 RH720724:RK720724 ABD720724:ABG720724 AKZ720724:ALC720724 AUV720724:AUY720724 BER720724:BEU720724 BON720724:BOQ720724 BYJ720724:BYM720724 CIF720724:CII720724 CSB720724:CSE720724 DBX720724:DCA720724 DLT720724:DLW720724 DVP720724:DVS720724 EFL720724:EFO720724 EPH720724:EPK720724 EZD720724:EZG720724 FIZ720724:FJC720724 FSV720724:FSY720724 GCR720724:GCU720724 GMN720724:GMQ720724 GWJ720724:GWM720724 HGF720724:HGI720724 HQB720724:HQE720724 HZX720724:IAA720724 IJT720724:IJW720724 ITP720724:ITS720724 JDL720724:JDO720724 JNH720724:JNK720724 JXD720724:JXG720724 KGZ720724:KHC720724 KQV720724:KQY720724 LAR720724:LAU720724 LKN720724:LKQ720724 LUJ720724:LUM720724 MEF720724:MEI720724 MOB720724:MOE720724 MXX720724:MYA720724 NHT720724:NHW720724 NRP720724:NRS720724 OBL720724:OBO720724 OLH720724:OLK720724 OVD720724:OVG720724 PEZ720724:PFC720724 POV720724:POY720724 PYR720724:PYU720724 QIN720724:QIQ720724 QSJ720724:QSM720724 RCF720724:RCI720724 RMB720724:RME720724 RVX720724:RWA720724 SFT720724:SFW720724 SPP720724:SPS720724 SZL720724:SZO720724 TJH720724:TJK720724 TTD720724:TTG720724 UCZ720724:UDC720724 UMV720724:UMY720724 UWR720724:UWU720724 VGN720724:VGQ720724 VQJ720724:VQM720724 WAF720724:WAI720724 WKB720724:WKE720724 WTX720724:WUA720724 J917332 HL786260:HO786260 RH786260:RK786260 ABD786260:ABG786260 AKZ786260:ALC786260 AUV786260:AUY786260 BER786260:BEU786260 BON786260:BOQ786260 BYJ786260:BYM786260 CIF786260:CII786260 CSB786260:CSE786260 DBX786260:DCA786260 DLT786260:DLW786260 DVP786260:DVS786260 EFL786260:EFO786260 EPH786260:EPK786260 EZD786260:EZG786260 FIZ786260:FJC786260 FSV786260:FSY786260 GCR786260:GCU786260 GMN786260:GMQ786260 GWJ786260:GWM786260 HGF786260:HGI786260 HQB786260:HQE786260 HZX786260:IAA786260 IJT786260:IJW786260 ITP786260:ITS786260 JDL786260:JDO786260 JNH786260:JNK786260 JXD786260:JXG786260 KGZ786260:KHC786260 KQV786260:KQY786260 LAR786260:LAU786260 LKN786260:LKQ786260 LUJ786260:LUM786260 MEF786260:MEI786260 MOB786260:MOE786260 MXX786260:MYA786260 NHT786260:NHW786260 NRP786260:NRS786260 OBL786260:OBO786260 OLH786260:OLK786260 OVD786260:OVG786260 PEZ786260:PFC786260 POV786260:POY786260 PYR786260:PYU786260 QIN786260:QIQ786260 QSJ786260:QSM786260 RCF786260:RCI786260 RMB786260:RME786260 RVX786260:RWA786260 SFT786260:SFW786260 SPP786260:SPS786260 SZL786260:SZO786260 TJH786260:TJK786260 TTD786260:TTG786260 UCZ786260:UDC786260 UMV786260:UMY786260 UWR786260:UWU786260 VGN786260:VGQ786260 VQJ786260:VQM786260 WAF786260:WAI786260 WKB786260:WKE786260 WTX786260:WUA786260 J982868 HL851796:HO851796 RH851796:RK851796 ABD851796:ABG851796 AKZ851796:ALC851796 AUV851796:AUY851796 BER851796:BEU851796 BON851796:BOQ851796 BYJ851796:BYM851796 CIF851796:CII851796 CSB851796:CSE851796 DBX851796:DCA851796 DLT851796:DLW851796 DVP851796:DVS851796 EFL851796:EFO851796 EPH851796:EPK851796 EZD851796:EZG851796 FIZ851796:FJC851796 FSV851796:FSY851796 GCR851796:GCU851796 GMN851796:GMQ851796 GWJ851796:GWM851796 HGF851796:HGI851796 HQB851796:HQE851796 HZX851796:IAA851796 IJT851796:IJW851796 ITP851796:ITS851796 JDL851796:JDO851796 JNH851796:JNK851796 JXD851796:JXG851796 KGZ851796:KHC851796 KQV851796:KQY851796 LAR851796:LAU851796 LKN851796:LKQ851796 LUJ851796:LUM851796 MEF851796:MEI851796 MOB851796:MOE851796 MXX851796:MYA851796 NHT851796:NHW851796 NRP851796:NRS851796 OBL851796:OBO851796 OLH851796:OLK851796 OVD851796:OVG851796 PEZ851796:PFC851796 POV851796:POY851796 PYR851796:PYU851796 QIN851796:QIQ851796 QSJ851796:QSM851796 RCF851796:RCI851796 RMB851796:RME851796 RVX851796:RWA851796 SFT851796:SFW851796 SPP851796:SPS851796 SZL851796:SZO851796 TJH851796:TJK851796 TTD851796:TTG851796 UCZ851796:UDC851796 UMV851796:UMY851796 UWR851796:UWU851796 VGN851796:VGQ851796 VQJ851796:VQM851796 WAF851796:WAI851796 WKB851796:WKE851796 WTX851796:WUA851796 J917341 HL917332:HO917332 RH917332:RK917332 ABD917332:ABG917332 AKZ917332:ALC917332 AUV917332:AUY917332 BER917332:BEU917332 BON917332:BOQ917332 BYJ917332:BYM917332 CIF917332:CII917332 CSB917332:CSE917332 DBX917332:DCA917332 DLT917332:DLW917332 DVP917332:DVS917332 EFL917332:EFO917332 EPH917332:EPK917332 EZD917332:EZG917332 FIZ917332:FJC917332 FSV917332:FSY917332 GCR917332:GCU917332 GMN917332:GMQ917332 GWJ917332:GWM917332 HGF917332:HGI917332 HQB917332:HQE917332 HZX917332:IAA917332 IJT917332:IJW917332 ITP917332:ITS917332 JDL917332:JDO917332 JNH917332:JNK917332 JXD917332:JXG917332 KGZ917332:KHC917332 KQV917332:KQY917332 LAR917332:LAU917332 LKN917332:LKQ917332 LUJ917332:LUM917332 MEF917332:MEI917332 MOB917332:MOE917332 MXX917332:MYA917332 NHT917332:NHW917332 NRP917332:NRS917332 OBL917332:OBO917332 OLH917332:OLK917332 OVD917332:OVG917332 PEZ917332:PFC917332 POV917332:POY917332 PYR917332:PYU917332 QIN917332:QIQ917332 QSJ917332:QSM917332 RCF917332:RCI917332 RMB917332:RME917332 RVX917332:RWA917332 SFT917332:SFW917332 SPP917332:SPS917332 SZL917332:SZO917332 TJH917332:TJK917332 TTD917332:TTG917332 UCZ917332:UDC917332 UMV917332:UMY917332 UWR917332:UWU917332 VGN917332:VGQ917332 VQJ917332:VQM917332 WAF917332:WAI917332 WKB917332:WKE917332 WTX917332:WUA917332 J65369:J65371 HL982868:HO982868 RH982868:RK982868 ABD982868:ABG982868 AKZ982868:ALC982868 AUV982868:AUY982868 BER982868:BEU982868 BON982868:BOQ982868 BYJ982868:BYM982868 CIF982868:CII982868 CSB982868:CSE982868 DBX982868:DCA982868 DLT982868:DLW982868 DVP982868:DVS982868 EFL982868:EFO982868 EPH982868:EPK982868 EZD982868:EZG982868 FIZ982868:FJC982868 FSV982868:FSY982868 GCR982868:GCU982868 GMN982868:GMQ982868 GWJ982868:GWM982868 HGF982868:HGI982868 HQB982868:HQE982868 HZX982868:IAA982868 IJT982868:IJW982868 ITP982868:ITS982868 JDL982868:JDO982868 JNH982868:JNK982868 JXD982868:JXG982868 KGZ982868:KHC982868 KQV982868:KQY982868 LAR982868:LAU982868 LKN982868:LKQ982868 LUJ982868:LUM982868 MEF982868:MEI982868 MOB982868:MOE982868 MXX982868:MYA982868 NHT982868:NHW982868 NRP982868:NRS982868 OBL982868:OBO982868 OLH982868:OLK982868 OVD982868:OVG982868 PEZ982868:PFC982868 POV982868:POY982868 PYR982868:PYU982868 QIN982868:QIQ982868 QSJ982868:QSM982868 RCF982868:RCI982868 RMB982868:RME982868 RVX982868:RWA982868 SFT982868:SFW982868 SPP982868:SPS982868 SZL982868:SZO982868 TJH982868:TJK982868 TTD982868:TTG982868 UCZ982868:UDC982868 UMV982868:UMY982868 UWR982868:UWU982868 VGN982868:VGQ982868 VQJ982868:VQM982868 WAF982868:WAI982868 WKB982868:WKE982868 WTX982868:WUA982868 WTX851805:WUA851805 J130905:J130907 HL917341:HO917341 RH917341:RK917341 ABD917341:ABG917341 AKZ917341:ALC917341 AUV917341:AUY917341 BER917341:BEU917341 BON917341:BOQ917341 BYJ917341:BYM917341 CIF917341:CII917341 CSB917341:CSE917341 DBX917341:DCA917341 DLT917341:DLW917341 DVP917341:DVS917341 EFL917341:EFO917341 EPH917341:EPK917341 EZD917341:EZG917341 FIZ917341:FJC917341 FSV917341:FSY917341 GCR917341:GCU917341 GMN917341:GMQ917341 GWJ917341:GWM917341 HGF917341:HGI917341 HQB917341:HQE917341 HZX917341:IAA917341 IJT917341:IJW917341 ITP917341:ITS917341 JDL917341:JDO917341 JNH917341:JNK917341 JXD917341:JXG917341 KGZ917341:KHC917341 KQV917341:KQY917341 LAR917341:LAU917341 LKN917341:LKQ917341 LUJ917341:LUM917341 MEF917341:MEI917341 MOB917341:MOE917341 MXX917341:MYA917341 NHT917341:NHW917341 NRP917341:NRS917341 OBL917341:OBO917341 OLH917341:OLK917341 OVD917341:OVG917341 PEZ917341:PFC917341 POV917341:POY917341 PYR917341:PYU917341 QIN917341:QIQ917341 QSJ917341:QSM917341 RCF917341:RCI917341 RMB917341:RME917341 RVX917341:RWA917341 SFT917341:SFW917341 SPP917341:SPS917341 SZL917341:SZO917341 TJH917341:TJK917341 TTD917341:TTG917341 UCZ917341:UDC917341 UMV917341:UMY917341 UWR917341:UWU917341 VGN917341:VGQ917341 VQJ917341:VQM917341 WAF917341:WAI917341 WKB917341:WKE917341 J196441:J196443 HL65369:HO65371 RH65369:RK65371 ABD65369:ABG65371 AKZ65369:ALC65371 AUV65369:AUY65371 BER65369:BEU65371 BON65369:BOQ65371 BYJ65369:BYM65371 CIF65369:CII65371 CSB65369:CSE65371 DBX65369:DCA65371 DLT65369:DLW65371 DVP65369:DVS65371 EFL65369:EFO65371 EPH65369:EPK65371 EZD65369:EZG65371 FIZ65369:FJC65371 FSV65369:FSY65371 GCR65369:GCU65371 GMN65369:GMQ65371 GWJ65369:GWM65371 HGF65369:HGI65371 HQB65369:HQE65371 HZX65369:IAA65371 IJT65369:IJW65371 ITP65369:ITS65371 JDL65369:JDO65371 JNH65369:JNK65371 JXD65369:JXG65371 KGZ65369:KHC65371 KQV65369:KQY65371 LAR65369:LAU65371 LKN65369:LKQ65371 LUJ65369:LUM65371 MEF65369:MEI65371 MOB65369:MOE65371 MXX65369:MYA65371 NHT65369:NHW65371 NRP65369:NRS65371 OBL65369:OBO65371 OLH65369:OLK65371 OVD65369:OVG65371 PEZ65369:PFC65371 POV65369:POY65371 PYR65369:PYU65371 QIN65369:QIQ65371 QSJ65369:QSM65371 RCF65369:RCI65371 RMB65369:RME65371 RVX65369:RWA65371 SFT65369:SFW65371 SPP65369:SPS65371 SZL65369:SZO65371 TJH65369:TJK65371 TTD65369:TTG65371 UCZ65369:UDC65371 UMV65369:UMY65371 UWR65369:UWU65371 VGN65369:VGQ65371 VQJ65369:VQM65371 WAF65369:WAI65371 WKB65369:WKE65371 WTX65369:WUA65371 J261977:J261979 HL130905:HO130907 RH130905:RK130907 ABD130905:ABG130907 AKZ130905:ALC130907 AUV130905:AUY130907 BER130905:BEU130907 BON130905:BOQ130907 BYJ130905:BYM130907 CIF130905:CII130907 CSB130905:CSE130907 DBX130905:DCA130907 DLT130905:DLW130907 DVP130905:DVS130907 EFL130905:EFO130907 EPH130905:EPK130907 EZD130905:EZG130907 FIZ130905:FJC130907 FSV130905:FSY130907 GCR130905:GCU130907 GMN130905:GMQ130907 GWJ130905:GWM130907 HGF130905:HGI130907 HQB130905:HQE130907 HZX130905:IAA130907 IJT130905:IJW130907 ITP130905:ITS130907 JDL130905:JDO130907 JNH130905:JNK130907 JXD130905:JXG130907 KGZ130905:KHC130907 KQV130905:KQY130907 LAR130905:LAU130907 LKN130905:LKQ130907 LUJ130905:LUM130907 MEF130905:MEI130907 MOB130905:MOE130907 MXX130905:MYA130907 NHT130905:NHW130907 NRP130905:NRS130907 OBL130905:OBO130907 OLH130905:OLK130907 OVD130905:OVG130907 PEZ130905:PFC130907 POV130905:POY130907 PYR130905:PYU130907 QIN130905:QIQ130907 QSJ130905:QSM130907 RCF130905:RCI130907 RMB130905:RME130907 RVX130905:RWA130907 SFT130905:SFW130907 SPP130905:SPS130907 SZL130905:SZO130907 TJH130905:TJK130907 TTD130905:TTG130907 UCZ130905:UDC130907 UMV130905:UMY130907 UWR130905:UWU130907 VGN130905:VGQ130907 VQJ130905:VQM130907 WAF130905:WAI130907 WKB130905:WKE130907 WTX130905:WUA130907 J327513:J327515 HL196441:HO196443 RH196441:RK196443 ABD196441:ABG196443 AKZ196441:ALC196443 AUV196441:AUY196443 BER196441:BEU196443 BON196441:BOQ196443 BYJ196441:BYM196443 CIF196441:CII196443 CSB196441:CSE196443 DBX196441:DCA196443 DLT196441:DLW196443 DVP196441:DVS196443 EFL196441:EFO196443 EPH196441:EPK196443 EZD196441:EZG196443 FIZ196441:FJC196443 FSV196441:FSY196443 GCR196441:GCU196443 GMN196441:GMQ196443 GWJ196441:GWM196443 HGF196441:HGI196443 HQB196441:HQE196443 HZX196441:IAA196443 IJT196441:IJW196443 ITP196441:ITS196443 JDL196441:JDO196443 JNH196441:JNK196443 JXD196441:JXG196443 KGZ196441:KHC196443 KQV196441:KQY196443 LAR196441:LAU196443 LKN196441:LKQ196443 LUJ196441:LUM196443 MEF196441:MEI196443 MOB196441:MOE196443 MXX196441:MYA196443 NHT196441:NHW196443 NRP196441:NRS196443 OBL196441:OBO196443 OLH196441:OLK196443 OVD196441:OVG196443 PEZ196441:PFC196443 POV196441:POY196443 PYR196441:PYU196443 QIN196441:QIQ196443 QSJ196441:QSM196443 RCF196441:RCI196443 RMB196441:RME196443 RVX196441:RWA196443 SFT196441:SFW196443 SPP196441:SPS196443 SZL196441:SZO196443 TJH196441:TJK196443 TTD196441:TTG196443 UCZ196441:UDC196443 UMV196441:UMY196443 UWR196441:UWU196443 VGN196441:VGQ196443 VQJ196441:VQM196443 WAF196441:WAI196443 WKB196441:WKE196443 WTX196441:WUA196443 J393049:J393051 HL261977:HO261979 RH261977:RK261979 ABD261977:ABG261979 AKZ261977:ALC261979 AUV261977:AUY261979 BER261977:BEU261979 BON261977:BOQ261979 BYJ261977:BYM261979 CIF261977:CII261979 CSB261977:CSE261979 DBX261977:DCA261979 DLT261977:DLW261979 DVP261977:DVS261979 EFL261977:EFO261979 EPH261977:EPK261979 EZD261977:EZG261979 FIZ261977:FJC261979 FSV261977:FSY261979 GCR261977:GCU261979 GMN261977:GMQ261979 GWJ261977:GWM261979 HGF261977:HGI261979 HQB261977:HQE261979 HZX261977:IAA261979 IJT261977:IJW261979 ITP261977:ITS261979 JDL261977:JDO261979 JNH261977:JNK261979 JXD261977:JXG261979 KGZ261977:KHC261979 KQV261977:KQY261979 LAR261977:LAU261979 LKN261977:LKQ261979 LUJ261977:LUM261979 MEF261977:MEI261979 MOB261977:MOE261979 MXX261977:MYA261979 NHT261977:NHW261979 NRP261977:NRS261979 OBL261977:OBO261979 OLH261977:OLK261979 OVD261977:OVG261979 PEZ261977:PFC261979 POV261977:POY261979 PYR261977:PYU261979 QIN261977:QIQ261979 QSJ261977:QSM261979 RCF261977:RCI261979 RMB261977:RME261979 RVX261977:RWA261979 SFT261977:SFW261979 SPP261977:SPS261979 SZL261977:SZO261979 TJH261977:TJK261979 TTD261977:TTG261979 UCZ261977:UDC261979 UMV261977:UMY261979 UWR261977:UWU261979 VGN261977:VGQ261979 VQJ261977:VQM261979 WAF261977:WAI261979 WKB261977:WKE261979 WTX261977:WUA261979 J458585:J458587 HL327513:HO327515 RH327513:RK327515 ABD327513:ABG327515 AKZ327513:ALC327515 AUV327513:AUY327515 BER327513:BEU327515 BON327513:BOQ327515 BYJ327513:BYM327515 CIF327513:CII327515 CSB327513:CSE327515 DBX327513:DCA327515 DLT327513:DLW327515 DVP327513:DVS327515 EFL327513:EFO327515 EPH327513:EPK327515 EZD327513:EZG327515 FIZ327513:FJC327515 FSV327513:FSY327515 GCR327513:GCU327515 GMN327513:GMQ327515 GWJ327513:GWM327515 HGF327513:HGI327515 HQB327513:HQE327515 HZX327513:IAA327515 IJT327513:IJW327515 ITP327513:ITS327515 JDL327513:JDO327515 JNH327513:JNK327515 JXD327513:JXG327515 KGZ327513:KHC327515 KQV327513:KQY327515 LAR327513:LAU327515 LKN327513:LKQ327515 LUJ327513:LUM327515 MEF327513:MEI327515 MOB327513:MOE327515 MXX327513:MYA327515 NHT327513:NHW327515 NRP327513:NRS327515 OBL327513:OBO327515 OLH327513:OLK327515 OVD327513:OVG327515 PEZ327513:PFC327515 POV327513:POY327515 PYR327513:PYU327515 QIN327513:QIQ327515 QSJ327513:QSM327515 RCF327513:RCI327515 RMB327513:RME327515 RVX327513:RWA327515 SFT327513:SFW327515 SPP327513:SPS327515 SZL327513:SZO327515 TJH327513:TJK327515 TTD327513:TTG327515 UCZ327513:UDC327515 UMV327513:UMY327515 UWR327513:UWU327515 VGN327513:VGQ327515 VQJ327513:VQM327515 WAF327513:WAI327515 WKB327513:WKE327515 WTX327513:WUA327515 J524121:J524123 HL393049:HO393051 RH393049:RK393051 ABD393049:ABG393051 AKZ393049:ALC393051 AUV393049:AUY393051 BER393049:BEU393051 BON393049:BOQ393051 BYJ393049:BYM393051 CIF393049:CII393051 CSB393049:CSE393051 DBX393049:DCA393051 DLT393049:DLW393051 DVP393049:DVS393051 EFL393049:EFO393051 EPH393049:EPK393051 EZD393049:EZG393051 FIZ393049:FJC393051 FSV393049:FSY393051 GCR393049:GCU393051 GMN393049:GMQ393051 GWJ393049:GWM393051 HGF393049:HGI393051 HQB393049:HQE393051 HZX393049:IAA393051 IJT393049:IJW393051 ITP393049:ITS393051 JDL393049:JDO393051 JNH393049:JNK393051 JXD393049:JXG393051 KGZ393049:KHC393051 KQV393049:KQY393051 LAR393049:LAU393051 LKN393049:LKQ393051 LUJ393049:LUM393051 MEF393049:MEI393051 MOB393049:MOE393051 MXX393049:MYA393051 NHT393049:NHW393051 NRP393049:NRS393051 OBL393049:OBO393051 OLH393049:OLK393051 OVD393049:OVG393051 PEZ393049:PFC393051 POV393049:POY393051 PYR393049:PYU393051 QIN393049:QIQ393051 QSJ393049:QSM393051 RCF393049:RCI393051 RMB393049:RME393051 RVX393049:RWA393051 SFT393049:SFW393051 SPP393049:SPS393051 SZL393049:SZO393051 TJH393049:TJK393051 TTD393049:TTG393051 UCZ393049:UDC393051 UMV393049:UMY393051 UWR393049:UWU393051 VGN393049:VGQ393051 VQJ393049:VQM393051 WAF393049:WAI393051 WKB393049:WKE393051 WTX393049:WUA393051 J589657:J589659 HL458585:HO458587 RH458585:RK458587 ABD458585:ABG458587 AKZ458585:ALC458587 AUV458585:AUY458587 BER458585:BEU458587 BON458585:BOQ458587 BYJ458585:BYM458587 CIF458585:CII458587 CSB458585:CSE458587 DBX458585:DCA458587 DLT458585:DLW458587 DVP458585:DVS458587 EFL458585:EFO458587 EPH458585:EPK458587 EZD458585:EZG458587 FIZ458585:FJC458587 FSV458585:FSY458587 GCR458585:GCU458587 GMN458585:GMQ458587 GWJ458585:GWM458587 HGF458585:HGI458587 HQB458585:HQE458587 HZX458585:IAA458587 IJT458585:IJW458587 ITP458585:ITS458587 JDL458585:JDO458587 JNH458585:JNK458587 JXD458585:JXG458587 KGZ458585:KHC458587 KQV458585:KQY458587 LAR458585:LAU458587 LKN458585:LKQ458587 LUJ458585:LUM458587 MEF458585:MEI458587 MOB458585:MOE458587 MXX458585:MYA458587 NHT458585:NHW458587 NRP458585:NRS458587 OBL458585:OBO458587 OLH458585:OLK458587 OVD458585:OVG458587 PEZ458585:PFC458587 POV458585:POY458587 PYR458585:PYU458587 QIN458585:QIQ458587 QSJ458585:QSM458587 RCF458585:RCI458587 RMB458585:RME458587 RVX458585:RWA458587 SFT458585:SFW458587 SPP458585:SPS458587 SZL458585:SZO458587 TJH458585:TJK458587 TTD458585:TTG458587 UCZ458585:UDC458587 UMV458585:UMY458587 UWR458585:UWU458587 VGN458585:VGQ458587 VQJ458585:VQM458587 WAF458585:WAI458587 WKB458585:WKE458587 WTX458585:WUA458587 J65338 HL524121:HO524123 RH524121:RK524123 ABD524121:ABG524123 AKZ524121:ALC524123 AUV524121:AUY524123 BER524121:BEU524123 BON524121:BOQ524123 BYJ524121:BYM524123 CIF524121:CII524123 CSB524121:CSE524123 DBX524121:DCA524123 DLT524121:DLW524123 DVP524121:DVS524123 EFL524121:EFO524123 EPH524121:EPK524123 EZD524121:EZG524123 FIZ524121:FJC524123 FSV524121:FSY524123 GCR524121:GCU524123 GMN524121:GMQ524123 GWJ524121:GWM524123 HGF524121:HGI524123 HQB524121:HQE524123 HZX524121:IAA524123 IJT524121:IJW524123 ITP524121:ITS524123 JDL524121:JDO524123 JNH524121:JNK524123 JXD524121:JXG524123 KGZ524121:KHC524123 KQV524121:KQY524123 LAR524121:LAU524123 LKN524121:LKQ524123 LUJ524121:LUM524123 MEF524121:MEI524123 MOB524121:MOE524123 MXX524121:MYA524123 NHT524121:NHW524123 NRP524121:NRS524123 OBL524121:OBO524123 OLH524121:OLK524123 OVD524121:OVG524123 PEZ524121:PFC524123 POV524121:POY524123 PYR524121:PYU524123 QIN524121:QIQ524123 QSJ524121:QSM524123 RCF524121:RCI524123 RMB524121:RME524123 RVX524121:RWA524123 SFT524121:SFW524123 SPP524121:SPS524123 SZL524121:SZO524123 TJH524121:TJK524123 TTD524121:TTG524123 UCZ524121:UDC524123 UMV524121:UMY524123 UWR524121:UWU524123 VGN524121:VGQ524123 VQJ524121:VQM524123 WAF524121:WAI524123 WKB524121:WKE524123 WTX524121:WUA524123 AUV589657:AUY589659 HL589657:HO589659 RH589657:RK589659 ABD589657:ABG589659 AKZ589657:ALC589659 D589657:E589659 D524121:E524123 D458585:E458587 D393049:E393051 D327513:E327515 D261977:E261979 D196441:E196443 D130905:E130907 D65369:E65371 D917341:E917341 D982868:E982868 D917332:E917332 D851796:E851796 D786260:E786260 D720724:E720724 D655188:E655188 D589652:E589652 D524116:E524116 D458580:E458580 D393044:E393044 D327508:E327508 D261972:E261972 D196436:E196436 D130900:E130900 D65364:E65364 D851805:E851805 D786269:E786269 D720733:E720733 D655197:E655197 D589661:E589661 D524125:E524125 D982860:E982860 D917324:E917324 D851788:E851788 D786252:E786252 D720716:E720716 D655180:E655180 D589644:E589644 D524108:E524108 D458572:E458572 D393036:E393036 D327500:E327500 D261964:E261964 D196428:E196428 D130892:E130892 D65356:E65356 D458589:E458589 D982854:E982855 D917318:E917319 D851782:E851783 D786246:E786247 D720710:E720711 D655174:E655175 D589638:E589639 D524102:E524103 D458566:E458567 D393030:E393031 D327494:E327495 D261958:E261959 D196422:E196423 D130886:E130887 D65350:E65351 D982847:E982849 D917311:E917313 D851775:E851777 D786239:E786241 D720703:E720705 D655167:E655169 D589631:E589633 D524095:E524097 D458559:E458561 D393023:E393025 D327487:E327489 D261951:E261953 D196415:E196417 D130879:E130881 D65343:E65345 D393053:E393053 D982839:E982839 D917303:E917303 D851767:E851767 D786231:E786231 D720695:E720695 D655159:E655159 D589623:E589623 D524087:E524087 D458551:E458551 D393015:E393015 D327479:E327479 D261943:E261943 D196407:E196407 D130871:E130871 D65335:E65335 D327517:E327517 D261981:E261981 D196445:E196445 D130909:E130909 D65373:E65373 D982877:E982877 D982873:E982875 D917337:E917339 D851801:E851803 D982857:E982857 D917321:E917321 D851785:E851785 D786249:E786249 D720713:E720713 D655177:E655177 D589641:E589641 D524105:E524105 D458569:E458569 D393033:E393033 D327497:E327497 D261961:E261961 D196425:E196425 D130889:E130889 D65353:E65353 D786265:E786267 D982851:E982851 D917315:E917315 D851779:E851779 D786243:E786243 D720707:E720707 D655171:E655171 D589635:E589635 D524099:E524099 D458563:E458563 D393027:E393027 D327491:E327491 D261955:E261955 D196419:E196419 D130883:E130883 D65347:E65347 D720729:E720731 D982844:E982844 D917308:E917308 D851772:E851772 D786236:E786236 D720700:E720700 D655164:E655164 D589628:E589628 D524092:E524092 D458556:E458556 D393020:E393020 D327484:E327484 D261948:E261948 D196412:E196412 D130876:E130876 D65340:E65340 D655193:E655195 D982842:E982842 D917306:E917306 D851770:E851770 D786234:E786234 D720698:E720698 D655162:E655162 D589626:E589626 D524090:E524090 D458554:E458554 D393018:E393018 D327482:E327482 D261946:E261946 D196410:E196410 D130874:E130874 D65338:E65338 D982880:E982881 D65382:E65382 D130918:E130918 D196454:E196454 D261990:E261990 D327526:E327526 D393062:E393062 D458598:E458598 D524134:E524134 D589670:E589670 D655206:E655206 D720742:E720742 D786278:E786278 D851814:E851814 D917350:E917350 D982886:E982886 D65379:E65379 D130915:E130915 D196451:E196451 D261987:E261987 D327523:E327523 D393059:E393059 D458595:E458595 D524131:E524131 D589667:E589667 D655203:E655203 D720739:E720739 D786275:E786275 D851811:E851811 D917347:E917347 D982883:E982883 D65361:E65361 D130897:E130897 D196433:E196433 D261969:E261969 D327505:E327505 D393041:E393041 D458577:E458577 D524113:E524113 D589649:E589649 D655185:E655185 D720721:E720721 D786257:E786257 D851793:E851793 D917329:E917329 D982865:E982865 D65366:E65366 D130902:E130902 D196438:E196438 D261974:E261974 D327510:E327510 D393046:E393046 D458582:E458582 D524118:E524118 D589654:E589654 D655190:E655190 D720726:E720726 D786262:E786262 D851798:E851798 D917334:E917334 D982870:E982870 D65376:E65377 D130912:E130913 D196448:E196449 D261984:E261985 D327520:E327521 D393056:E393057 D458592:E458593 D524128:E524129 D589664:E589665 D655200:E655201 D720736:E720737 D786272:E786273 D851808:E851809 D917344:E917345 G65338:H65338 G589657:H589659 G524121:H524123 G458585:H458587 G393049:H393051 G327513:H327515 G261977:H261979 G196441:H196443 G130905:H130907 G65369:H65371 G917341:H917341 G982868:H982868 G917332:H917332 G851796:H851796 G786260:H786260 G720724:H720724 G655188:H655188 G589652:H589652 G524116:H524116 G458580:H458580 G393044:H393044 G327508:H327508 G261972:H261972 G196436:H196436 G130900:H130900 G65364:H65364 G851805:H851805 G982880:H982881 G917344:H917345 G851808:H851809 G786272:H786273 G720736:H720737 G655200:H655201 G589664:H589665 G524128:H524129 G458592:H458593 G393056:H393057 G327520:H327521 G261984:H261985 G196448:H196449 G130912:H130913 G65376:H65377 G786269:H786269 G982870:H982870 G917334:H917334 G851798:H851798 G786262:H786262 G720726:H720726 G655190:H655190 G589654:H589654 G524118:H524118 G458582:H458582 G393046:H393046 G327510:H327510 G261974:H261974 G196438:H196438 G130902:H130902 G65366:H65366 G720733:H720733 G982865:H982865 G917329:H917329 G851793:H851793 G786257:H786257 G720721:H720721 G655185:H655185 G589649:H589649 G524113:H524113 G458577:H458577 G393041:H393041 G327505:H327505 G261969:H261969 G196433:H196433 G130897:H130897 G65361:H65361 G655197:H655197 G982883:H982883 G917347:H917347 G851811:H851811 G786275:H786275 G720739:H720739 G655203:H655203 G589667:H589667 G524131:H524131 G458595:H458595 G393059:H393059 G327523:H327523 G261987:H261987 G196451:H196451 G130915:H130915 G65379:H65379 G589661:H589661 G982886:H982886 G917350:H917350 G851814:H851814 G786278:H786278 G720742:H720742 G655206:H655206 G589670:H589670 G524134:H524134 G458598:H458598 G393062:H393062 G327526:H327526 G261990:H261990 G196454:H196454 G130918:H130918 G65382:H65382 G524125:H524125 G982860:H982860 G917324:H917324 G851788:H851788 G786252:H786252 G720716:H720716 G655180:H655180 G589644:H589644 G524108:H524108 G458572:H458572 G393036:H393036 G327500:H327500 G261964:H261964 G196428:H196428 G130892:H130892 G65356:H65356 G458589:H458589 G982854:H982855 G917318:H917319 G851782:H851783 G786246:H786247 G720710:H720711 G655174:H655175 G589638:H589639 G524102:H524103 G458566:H458567 G393030:H393031 G327494:H327495 G261958:H261959 G196422:H196423 G130886:H130887 G65350:H65351 G982847:H982849 G917311:H917313 G851775:H851777 G786239:H786241 G720703:H720705 G655167:H655169 G589631:H589633 G524095:H524097 G458559:H458561 G393023:H393025 G327487:H327489 G261951:H261953 G196415:H196417 G130879:H130881 G65343:H65345 G393053:H393053 G982839:H982839 G917303:H917303 G851767:H851767 G786231:H786231 G720695:H720695 G655159:H655159 G589623:H589623 G524087:H524087 G458551:H458551 G393015:H393015 G327479:H327479 G261943:H261943 G196407:H196407 G130871:H130871 G65335:H65335 G327517:H327517 G261981:H261981 G196445:H196445 G130909:H130909 G65373:H65373 G982877:H982877 G982873:H982875 G917337:H917339 G851801:H851803 G982857:H982857 G917321:H917321 G851785:H851785 G786249:H786249 G720713:H720713 G655177:H655177 G589641:H589641 G524105:H524105 G458569:H458569 G393033:H393033 G327497:H327497 G261961:H261961 G196425:H196425 G130889:H130889 G65353:H65353 G786265:H786267 G982851:H982851 G917315:H917315 G851779:H851779 G786243:H786243 G720707:H720707 G655171:H655171 G589635:H589635 G524099:H524099 G458563:H458563 G393027:H393027 G327491:H327491 G261955:H261955 G196419:H196419 G130883:H130883 G65347:H65347 G720729:H720731 G982844:H982844 G917308:H917308 G851772:H851772 G786236:H786236 G720700:H720700 G655164:H655164 G589628:H589628 G524092:H524092 G458556:H458556 G393020:H393020 G327484:H327484 G261948:H261948 G196412:H196412 G130876:H130876 G65340:H65340 G655193:H655195 G982842:H982842 G917306:H917306 G851770:H851770 G786234:H786234 G720698:H720698 G655162:H655162 G589626:H589626 G524090:H524090 G458554:H458554 G393018:H393018 G327482:H327482 G261946:H261946 G196410:H196410 G130874:H130874 J130874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R58"/>
  <sheetViews>
    <sheetView showGridLines="0" showRowColHeaders="0" workbookViewId="0">
      <selection activeCell="R27" sqref="R27"/>
    </sheetView>
  </sheetViews>
  <sheetFormatPr baseColWidth="10" defaultColWidth="11.42578125" defaultRowHeight="12.75" x14ac:dyDescent="0.2"/>
  <cols>
    <col min="1" max="1" width="5.7109375" style="86" customWidth="1"/>
    <col min="2" max="2" width="15.7109375" style="350" customWidth="1"/>
    <col min="3" max="3" width="0.85546875" style="352" customWidth="1"/>
    <col min="4" max="4" width="10.7109375" style="192" customWidth="1"/>
    <col min="5" max="5" width="10.7109375" style="86" customWidth="1"/>
    <col min="6" max="6" width="0.5703125" style="86" customWidth="1"/>
    <col min="7" max="7" width="10.7109375" style="86" customWidth="1"/>
    <col min="8" max="8" width="7.7109375" style="86" customWidth="1"/>
    <col min="9" max="9" width="0.5703125" style="321" customWidth="1"/>
    <col min="10" max="10" width="4.7109375" style="320" customWidth="1"/>
    <col min="11" max="11" width="1.7109375" style="86" customWidth="1"/>
    <col min="12" max="13" width="10.7109375" style="86" customWidth="1"/>
    <col min="14" max="14" width="0.5703125" style="86" customWidth="1"/>
    <col min="15" max="15" width="10.7109375" style="86" customWidth="1"/>
    <col min="16" max="16" width="7.7109375" style="225" customWidth="1"/>
    <col min="17" max="17" width="0.5703125" style="321" customWidth="1"/>
    <col min="18" max="18" width="4.7109375" style="226" customWidth="1"/>
    <col min="19" max="19" width="3.7109375" style="565" customWidth="1"/>
    <col min="20" max="16384" width="11.42578125" style="565"/>
  </cols>
  <sheetData>
    <row r="1" spans="2:18" ht="6" customHeight="1" x14ac:dyDescent="0.2"/>
    <row r="2" spans="2:18" s="86" customFormat="1" ht="20.100000000000001" customHeight="1" x14ac:dyDescent="0.2">
      <c r="B2" s="1254" t="s">
        <v>281</v>
      </c>
      <c r="C2" s="1255"/>
      <c r="D2" s="1255"/>
      <c r="E2" s="1256"/>
      <c r="G2" s="1257" t="s">
        <v>212</v>
      </c>
      <c r="H2" s="1214"/>
      <c r="I2" s="1214"/>
      <c r="J2" s="1214"/>
      <c r="K2" s="1214"/>
      <c r="L2" s="1214"/>
      <c r="M2" s="1214"/>
      <c r="N2" s="1214"/>
      <c r="O2" s="1214"/>
      <c r="P2" s="1215"/>
      <c r="Q2" s="321"/>
      <c r="R2" s="226"/>
    </row>
    <row r="3" spans="2:18" ht="12.75" customHeight="1" x14ac:dyDescent="0.2">
      <c r="L3" s="192"/>
    </row>
    <row r="4" spans="2:18" s="378" customFormat="1" ht="18" customHeight="1" x14ac:dyDescent="0.2">
      <c r="B4" s="374"/>
      <c r="C4" s="375"/>
      <c r="D4" s="1269" t="s">
        <v>88</v>
      </c>
      <c r="E4" s="1270"/>
      <c r="F4" s="1270"/>
      <c r="G4" s="1270"/>
      <c r="H4" s="1271"/>
      <c r="I4" s="376"/>
      <c r="J4" s="377"/>
      <c r="L4" s="1269" t="s">
        <v>182</v>
      </c>
      <c r="M4" s="1270"/>
      <c r="N4" s="1270"/>
      <c r="O4" s="1270"/>
      <c r="P4" s="1271"/>
      <c r="Q4" s="376"/>
      <c r="R4" s="379"/>
    </row>
    <row r="5" spans="2:18" s="86" customFormat="1" ht="6" customHeight="1" x14ac:dyDescent="0.2">
      <c r="B5" s="350"/>
      <c r="C5" s="352"/>
      <c r="D5" s="371"/>
      <c r="E5" s="371"/>
      <c r="F5" s="371"/>
      <c r="G5" s="371"/>
      <c r="H5" s="371"/>
      <c r="I5" s="321"/>
      <c r="J5" s="320"/>
      <c r="L5" s="192"/>
      <c r="P5" s="225"/>
      <c r="Q5" s="321"/>
      <c r="R5" s="226"/>
    </row>
    <row r="6" spans="2:18" s="86" customFormat="1" ht="17.100000000000001" customHeight="1" x14ac:dyDescent="0.2">
      <c r="B6" s="372" t="s">
        <v>185</v>
      </c>
      <c r="C6" s="353"/>
      <c r="D6" s="369" t="s">
        <v>101</v>
      </c>
      <c r="E6" s="370" t="s">
        <v>102</v>
      </c>
      <c r="G6" s="1272" t="s">
        <v>100</v>
      </c>
      <c r="H6" s="1273"/>
      <c r="I6" s="321"/>
      <c r="J6" s="320"/>
      <c r="L6" s="360" t="s">
        <v>101</v>
      </c>
      <c r="M6" s="227" t="s">
        <v>102</v>
      </c>
      <c r="O6" s="1209" t="s">
        <v>100</v>
      </c>
      <c r="P6" s="1210"/>
      <c r="Q6" s="321"/>
      <c r="R6" s="320"/>
    </row>
    <row r="7" spans="2:18" s="219" customFormat="1" ht="21.95" customHeight="1" x14ac:dyDescent="0.2">
      <c r="B7" s="527" t="s">
        <v>156</v>
      </c>
      <c r="C7" s="354"/>
      <c r="D7" s="361">
        <f>'Ecarts trimestriels'!D7+'Ecarts trimestriels'!L7</f>
        <v>0</v>
      </c>
      <c r="E7" s="236">
        <f>IF(r_tr2=0,0,'Ecarts trimestriels'!E7+'Ecarts trimestriels'!M7)</f>
        <v>0</v>
      </c>
      <c r="G7" s="216" t="str">
        <f>IF(r_tr2=0," ",E7-D7)</f>
        <v xml:space="preserve"> </v>
      </c>
      <c r="H7" s="72" t="str">
        <f t="shared" ref="H7:H22" si="0">IF(ISERROR(G7/D7)," ",G7/D7)</f>
        <v xml:space="preserve"> </v>
      </c>
      <c r="I7" s="322"/>
      <c r="J7" s="649" t="str">
        <f>IF(r_tr2=0," ",IF(E7&gt;D7,"J",IF(E7&lt;D7,"L","K")))</f>
        <v xml:space="preserve"> </v>
      </c>
      <c r="L7" s="361">
        <f>'Ecarts cumulés'!D7+'Ecarts trimestriels'!D27</f>
        <v>0</v>
      </c>
      <c r="M7" s="236">
        <f>IF(r_tr3=0,0,'Ecarts cumulés'!E7+'Ecarts trimestriels'!E27)</f>
        <v>0</v>
      </c>
      <c r="O7" s="216" t="str">
        <f t="shared" ref="O7:O22" si="1">IF(r_tr2=0," ",M7-L7)</f>
        <v xml:space="preserve"> </v>
      </c>
      <c r="P7" s="72" t="str">
        <f t="shared" ref="P7:P22" si="2">IF(ISERROR(O7/L7)," ",O7/L7)</f>
        <v xml:space="preserve"> </v>
      </c>
      <c r="Q7" s="322"/>
      <c r="R7" s="649" t="str">
        <f>IF(r_tr3=0," ",IF(M7&gt;L7,"J",IF(M7&lt;L7,"L","K")))</f>
        <v xml:space="preserve"> </v>
      </c>
    </row>
    <row r="8" spans="2:18" s="219" customFormat="1" ht="20.100000000000001" customHeight="1" x14ac:dyDescent="0.2">
      <c r="B8" s="351" t="s">
        <v>184</v>
      </c>
      <c r="C8" s="355"/>
      <c r="D8" s="362">
        <f>'Ecarts trimestriels'!D8+'Ecarts trimestriels'!L8</f>
        <v>0</v>
      </c>
      <c r="E8" s="348">
        <f>IF(r_tr2=0,0,'Ecarts trimestriels'!E8+'Ecarts trimestriels'!M8)</f>
        <v>0</v>
      </c>
      <c r="G8" s="349" t="str">
        <f>IF(r_tr2=0," ",E8-D8)</f>
        <v xml:space="preserve"> </v>
      </c>
      <c r="H8" s="59" t="str">
        <f t="shared" si="0"/>
        <v xml:space="preserve"> </v>
      </c>
      <c r="I8" s="322"/>
      <c r="J8" s="649"/>
      <c r="L8" s="362">
        <f>'Ecarts cumulés'!D8+'Ecarts trimestriels'!D28</f>
        <v>0</v>
      </c>
      <c r="M8" s="348">
        <f>IF(r_tr3=0,0,'Ecarts cumulés'!E8+'Ecarts trimestriels'!E28)</f>
        <v>0</v>
      </c>
      <c r="O8" s="349" t="str">
        <f t="shared" si="1"/>
        <v xml:space="preserve"> </v>
      </c>
      <c r="P8" s="59" t="str">
        <f t="shared" si="2"/>
        <v xml:space="preserve"> </v>
      </c>
      <c r="Q8" s="322"/>
      <c r="R8" s="650"/>
    </row>
    <row r="9" spans="2:18" s="219" customFormat="1" ht="18" customHeight="1" x14ac:dyDescent="0.2">
      <c r="B9" s="1262" t="s">
        <v>157</v>
      </c>
      <c r="C9" s="356"/>
      <c r="D9" s="363">
        <f>'Ecarts trimestriels'!D9+'Ecarts trimestriels'!L9</f>
        <v>0</v>
      </c>
      <c r="E9" s="230">
        <f>IF(r_tr2=0,0,'Ecarts trimestriels'!E9+'Ecarts trimestriels'!M9)</f>
        <v>0</v>
      </c>
      <c r="F9" s="224"/>
      <c r="G9" s="217" t="str">
        <f>IF(r_tr2=0," ",E9-D9)</f>
        <v xml:space="preserve"> </v>
      </c>
      <c r="H9" s="214" t="str">
        <f t="shared" si="0"/>
        <v xml:space="preserve"> </v>
      </c>
      <c r="I9" s="322"/>
      <c r="J9" s="649" t="str">
        <f>IF(r_tr2=0," ",IF(E9&gt;D9,"J",IF(E9&lt;D9,"L","K")))</f>
        <v xml:space="preserve"> </v>
      </c>
      <c r="L9" s="363">
        <f>'Ecarts cumulés'!D9+'Ecarts trimestriels'!D29</f>
        <v>0</v>
      </c>
      <c r="M9" s="230">
        <f>IF(r_tr3=0,0,'Ecarts cumulés'!E9+'Ecarts trimestriels'!E29)</f>
        <v>0</v>
      </c>
      <c r="N9" s="224"/>
      <c r="O9" s="217" t="str">
        <f t="shared" si="1"/>
        <v xml:space="preserve"> </v>
      </c>
      <c r="P9" s="214" t="str">
        <f t="shared" si="2"/>
        <v xml:space="preserve"> </v>
      </c>
      <c r="Q9" s="322"/>
      <c r="R9" s="649" t="str">
        <f>IF(r_tr3=0," ",IF(M9&gt;L9,"J",IF(M9&lt;L9,"L","K")))</f>
        <v xml:space="preserve"> </v>
      </c>
    </row>
    <row r="10" spans="2:18" s="220" customFormat="1" ht="18" customHeight="1" x14ac:dyDescent="0.2">
      <c r="B10" s="1263"/>
      <c r="C10" s="651"/>
      <c r="D10" s="364">
        <f>IF(D8&lt;&gt;0,D9/D8,0)</f>
        <v>0</v>
      </c>
      <c r="E10" s="231">
        <f>IF(E8&lt;&gt;0,E9/E8,0)</f>
        <v>0</v>
      </c>
      <c r="F10" s="222"/>
      <c r="G10" s="218">
        <f>IF(ISERROR(E10-D10)," ",E10-D10)</f>
        <v>0</v>
      </c>
      <c r="H10" s="215" t="str">
        <f t="shared" si="0"/>
        <v xml:space="preserve"> </v>
      </c>
      <c r="I10" s="323"/>
      <c r="J10" s="649" t="str">
        <f>IF(r_tr2=0," ",IF(E10&gt;D10,"J",IF(E10&lt;D10,"L","K")))</f>
        <v xml:space="preserve"> </v>
      </c>
      <c r="L10" s="364">
        <f>IF(L8&lt;&gt;0,L9/L8,0)</f>
        <v>0</v>
      </c>
      <c r="M10" s="231">
        <f>IF(M8&lt;&gt;0,M9/M8,0)</f>
        <v>0</v>
      </c>
      <c r="N10" s="222"/>
      <c r="O10" s="218" t="str">
        <f t="shared" si="1"/>
        <v xml:space="preserve"> </v>
      </c>
      <c r="P10" s="215" t="str">
        <f t="shared" si="2"/>
        <v xml:space="preserve"> </v>
      </c>
      <c r="Q10" s="323"/>
      <c r="R10" s="649" t="str">
        <f>IF(r_tr3=0," ",IF(M10&gt;L10,"J",IF(M10&lt;L10,"L","K")))</f>
        <v xml:space="preserve"> </v>
      </c>
    </row>
    <row r="11" spans="2:18" s="219" customFormat="1" ht="18" customHeight="1" x14ac:dyDescent="0.2">
      <c r="B11" s="1267" t="s">
        <v>174</v>
      </c>
      <c r="C11" s="356"/>
      <c r="D11" s="363">
        <f>'Ecarts trimestriels'!D11+'Ecarts trimestriels'!L11</f>
        <v>0</v>
      </c>
      <c r="E11" s="230">
        <f>IF(r_tr2=0,0,'Ecarts trimestriels'!E11+'Ecarts trimestriels'!M11)</f>
        <v>0</v>
      </c>
      <c r="F11" s="224"/>
      <c r="G11" s="217" t="str">
        <f>IF(r_tr2=0," ",E11-D11)</f>
        <v xml:space="preserve"> </v>
      </c>
      <c r="H11" s="214" t="str">
        <f t="shared" si="0"/>
        <v xml:space="preserve"> </v>
      </c>
      <c r="I11" s="322"/>
      <c r="J11" s="649" t="str">
        <f>IF(r_tr2=0," ",IF(E11&gt;D11,"L",IF(E11&lt;D11,"J","K")))</f>
        <v xml:space="preserve"> </v>
      </c>
      <c r="L11" s="363">
        <f>'Ecarts cumulés'!D11+'Ecarts trimestriels'!D31</f>
        <v>0</v>
      </c>
      <c r="M11" s="230">
        <f>IF(r_tr3=0,0,'Ecarts cumulés'!E11+'Ecarts trimestriels'!E31)</f>
        <v>0</v>
      </c>
      <c r="N11" s="224"/>
      <c r="O11" s="217" t="str">
        <f t="shared" si="1"/>
        <v xml:space="preserve"> </v>
      </c>
      <c r="P11" s="214" t="str">
        <f t="shared" si="2"/>
        <v xml:space="preserve"> </v>
      </c>
      <c r="Q11" s="322"/>
      <c r="R11" s="649" t="str">
        <f>IF(r_tr3=0," ",IF(M11&gt;L11,"L",IF(M11&lt;L11,"J","K")))</f>
        <v xml:space="preserve"> </v>
      </c>
    </row>
    <row r="12" spans="2:18" s="219" customFormat="1" ht="18" customHeight="1" x14ac:dyDescent="0.2">
      <c r="B12" s="1268"/>
      <c r="C12" s="651"/>
      <c r="D12" s="364">
        <f>IF(D8&lt;&gt;0,D11/D8,0)</f>
        <v>0</v>
      </c>
      <c r="E12" s="231">
        <f>IF(E8&lt;&gt;0,E11/E8,0)</f>
        <v>0</v>
      </c>
      <c r="F12" s="223"/>
      <c r="G12" s="218">
        <f>IF(ISERROR(E12-D12)," ",E12-D12)</f>
        <v>0</v>
      </c>
      <c r="H12" s="215" t="str">
        <f t="shared" si="0"/>
        <v xml:space="preserve"> </v>
      </c>
      <c r="I12" s="322"/>
      <c r="J12" s="649" t="str">
        <f>IF(r_tr2=0," ",IF(E12&gt;D12,"L",IF(E12&lt;D12,"J","K")))</f>
        <v xml:space="preserve"> </v>
      </c>
      <c r="L12" s="364">
        <f>IF(L8&lt;&gt;0,L11/L8,0)</f>
        <v>0</v>
      </c>
      <c r="M12" s="231">
        <f>IF(M8&lt;&gt;0,M11/M8,0)</f>
        <v>0</v>
      </c>
      <c r="N12" s="223"/>
      <c r="O12" s="218" t="str">
        <f t="shared" si="1"/>
        <v xml:space="preserve"> </v>
      </c>
      <c r="P12" s="215" t="str">
        <f t="shared" si="2"/>
        <v xml:space="preserve"> </v>
      </c>
      <c r="Q12" s="322"/>
      <c r="R12" s="649" t="str">
        <f>IF(r_tr3=0," ",IF(M12&gt;L12,"L",IF(M12&lt;L12,"J","K")))</f>
        <v xml:space="preserve"> </v>
      </c>
    </row>
    <row r="13" spans="2:18" s="219" customFormat="1" ht="18" customHeight="1" x14ac:dyDescent="0.2">
      <c r="B13" s="1260" t="s">
        <v>187</v>
      </c>
      <c r="C13" s="357"/>
      <c r="D13" s="365">
        <f>'Ecarts trimestriels'!D13+'Ecarts trimestriels'!L13</f>
        <v>0</v>
      </c>
      <c r="E13" s="237">
        <f>IF(r_tr2=0,0,'Ecarts trimestriels'!E13+'Ecarts trimestriels'!M13)</f>
        <v>0</v>
      </c>
      <c r="F13" s="224"/>
      <c r="G13" s="217" t="str">
        <f>IF(r_tr2=0," ",E13-D13)</f>
        <v xml:space="preserve"> </v>
      </c>
      <c r="H13" s="214" t="str">
        <f t="shared" si="0"/>
        <v xml:space="preserve"> </v>
      </c>
      <c r="I13" s="322"/>
      <c r="J13" s="649" t="str">
        <f>IF(r_tr2=0," ",IF(E13&gt;D13,"J",IF(E13&lt;D13,"L","K")))</f>
        <v xml:space="preserve"> </v>
      </c>
      <c r="L13" s="365">
        <f>'Ecarts cumulés'!D13+'Ecarts trimestriels'!D33</f>
        <v>0</v>
      </c>
      <c r="M13" s="237">
        <f>IF(r_tr3=0,0,'Ecarts cumulés'!E13+'Ecarts trimestriels'!E33)</f>
        <v>0</v>
      </c>
      <c r="N13" s="224"/>
      <c r="O13" s="217" t="str">
        <f t="shared" si="1"/>
        <v xml:space="preserve"> </v>
      </c>
      <c r="P13" s="214" t="str">
        <f t="shared" si="2"/>
        <v xml:space="preserve"> </v>
      </c>
      <c r="Q13" s="322"/>
      <c r="R13" s="649" t="str">
        <f>IF(r_tr3=0," ",IF(M13&gt;L13,"J",IF(M13&lt;L13,"L","K")))</f>
        <v xml:space="preserve"> </v>
      </c>
    </row>
    <row r="14" spans="2:18" s="219" customFormat="1" ht="18" customHeight="1" x14ac:dyDescent="0.2">
      <c r="B14" s="1264"/>
      <c r="C14" s="652"/>
      <c r="D14" s="366">
        <f>IF(D8&lt;&gt;0,D13/D8,0)</f>
        <v>0</v>
      </c>
      <c r="E14" s="232">
        <f>IF(E8&lt;&gt;0,E13/E8,0)</f>
        <v>0</v>
      </c>
      <c r="F14" s="223"/>
      <c r="G14" s="228">
        <f>IF(ISERROR(E14-D14)," ",E14-D14)</f>
        <v>0</v>
      </c>
      <c r="H14" s="229" t="str">
        <f t="shared" si="0"/>
        <v xml:space="preserve"> </v>
      </c>
      <c r="I14" s="322"/>
      <c r="J14" s="649" t="str">
        <f>IF(r_tr2=0," ",IF(E14&gt;D14,"J",IF(E14&lt;D14,"L","K")))</f>
        <v xml:space="preserve"> </v>
      </c>
      <c r="L14" s="366">
        <f>IF(L8&lt;&gt;0,L13/L8,0)</f>
        <v>0</v>
      </c>
      <c r="M14" s="232">
        <f>IF(M8&lt;&gt;0,M13/M8,0)</f>
        <v>0</v>
      </c>
      <c r="N14" s="223"/>
      <c r="O14" s="228" t="str">
        <f t="shared" si="1"/>
        <v xml:space="preserve"> </v>
      </c>
      <c r="P14" s="229" t="str">
        <f t="shared" si="2"/>
        <v xml:space="preserve"> </v>
      </c>
      <c r="Q14" s="322"/>
      <c r="R14" s="649" t="str">
        <f>IF(r_tr3=0," ",IF(M14&gt;L14,"J",IF(M14&lt;L14,"L","K")))</f>
        <v xml:space="preserve"> </v>
      </c>
    </row>
    <row r="15" spans="2:18" s="219" customFormat="1" ht="18" customHeight="1" x14ac:dyDescent="0.2">
      <c r="B15" s="1267" t="s">
        <v>188</v>
      </c>
      <c r="C15" s="356"/>
      <c r="D15" s="363">
        <f>'Ecarts trimestriels'!D15+'Ecarts trimestriels'!L15</f>
        <v>0</v>
      </c>
      <c r="E15" s="230">
        <f>IF(r_tr2=0,0,'Ecarts trimestriels'!E15+'Ecarts trimestriels'!M15)</f>
        <v>0</v>
      </c>
      <c r="F15" s="224"/>
      <c r="G15" s="217" t="str">
        <f>IF(r_tr2=0," ",E15-D15)</f>
        <v xml:space="preserve"> </v>
      </c>
      <c r="H15" s="214" t="str">
        <f t="shared" si="0"/>
        <v xml:space="preserve"> </v>
      </c>
      <c r="I15" s="322"/>
      <c r="J15" s="649" t="str">
        <f>IF(r_tr2=0," ",IF(E15&gt;D15,"L",IF(E15&lt;D15,"J","K")))</f>
        <v xml:space="preserve"> </v>
      </c>
      <c r="L15" s="363">
        <f>'Ecarts cumulés'!D15+'Ecarts trimestriels'!D35</f>
        <v>0</v>
      </c>
      <c r="M15" s="230">
        <f>IF(r_tr3=0,0,'Ecarts cumulés'!E15+'Ecarts trimestriels'!E35)</f>
        <v>0</v>
      </c>
      <c r="N15" s="224"/>
      <c r="O15" s="217" t="str">
        <f t="shared" si="1"/>
        <v xml:space="preserve"> </v>
      </c>
      <c r="P15" s="214" t="str">
        <f t="shared" si="2"/>
        <v xml:space="preserve"> </v>
      </c>
      <c r="Q15" s="322"/>
      <c r="R15" s="649" t="str">
        <f>IF(r_tr3=0," ",IF(M15&gt;L15,"L",IF(M15&lt;L15,"J","K")))</f>
        <v xml:space="preserve"> </v>
      </c>
    </row>
    <row r="16" spans="2:18" s="219" customFormat="1" ht="18" customHeight="1" x14ac:dyDescent="0.2">
      <c r="B16" s="1268"/>
      <c r="C16" s="651"/>
      <c r="D16" s="364">
        <f>IF(D8&lt;&gt;0,D15/D8,0)</f>
        <v>0</v>
      </c>
      <c r="E16" s="231">
        <f>IF(E8&lt;&gt;0,E15/E8,0)</f>
        <v>0</v>
      </c>
      <c r="F16" s="223"/>
      <c r="G16" s="218">
        <f>IF(ISERROR(E16-D16)," ",E16-D16)</f>
        <v>0</v>
      </c>
      <c r="H16" s="215" t="str">
        <f t="shared" si="0"/>
        <v xml:space="preserve"> </v>
      </c>
      <c r="I16" s="322"/>
      <c r="J16" s="649" t="str">
        <f>IF(r_tr2=0," ",IF(E16&gt;D16,"L",IF(E16&lt;D16,"J","K")))</f>
        <v xml:space="preserve"> </v>
      </c>
      <c r="L16" s="364">
        <f>IF(L8&lt;&gt;0,L15/L8,0)</f>
        <v>0</v>
      </c>
      <c r="M16" s="231">
        <f>IF(M8&lt;&gt;0,M15/M8,0)</f>
        <v>0</v>
      </c>
      <c r="N16" s="223"/>
      <c r="O16" s="218" t="str">
        <f t="shared" si="1"/>
        <v xml:space="preserve"> </v>
      </c>
      <c r="P16" s="215" t="str">
        <f t="shared" si="2"/>
        <v xml:space="preserve"> </v>
      </c>
      <c r="Q16" s="322"/>
      <c r="R16" s="649" t="str">
        <f>IF(r_tr3=0," ",IF(M16&gt;L16,"L",IF(M16&lt;L16,"J","K")))</f>
        <v xml:space="preserve"> </v>
      </c>
    </row>
    <row r="17" spans="2:18" s="219" customFormat="1" ht="18" customHeight="1" x14ac:dyDescent="0.2">
      <c r="B17" s="1260" t="s">
        <v>189</v>
      </c>
      <c r="C17" s="357"/>
      <c r="D17" s="365">
        <f>'Ecarts trimestriels'!D17+'Ecarts trimestriels'!L17</f>
        <v>0</v>
      </c>
      <c r="E17" s="237">
        <f>IF(r_tr2=0,0,'Ecarts trimestriels'!E17+'Ecarts trimestriels'!M17)</f>
        <v>0</v>
      </c>
      <c r="F17" s="224"/>
      <c r="G17" s="217" t="str">
        <f>IF(r_tr2=0," ",E17-D17)</f>
        <v xml:space="preserve"> </v>
      </c>
      <c r="H17" s="214" t="str">
        <f t="shared" si="0"/>
        <v xml:space="preserve"> </v>
      </c>
      <c r="I17" s="322"/>
      <c r="J17" s="649" t="str">
        <f t="shared" ref="J17:J22" si="3">IF(r_tr2=0," ",IF(E17&gt;D17,"J",IF(E17&lt;D17,"L","K")))</f>
        <v xml:space="preserve"> </v>
      </c>
      <c r="L17" s="365">
        <f>'Ecarts cumulés'!D17+'Ecarts trimestriels'!D37</f>
        <v>0</v>
      </c>
      <c r="M17" s="237">
        <f>IF(r_tr3=0,0,'Ecarts cumulés'!E17+'Ecarts trimestriels'!E37)</f>
        <v>0</v>
      </c>
      <c r="N17" s="224"/>
      <c r="O17" s="217" t="str">
        <f t="shared" si="1"/>
        <v xml:space="preserve"> </v>
      </c>
      <c r="P17" s="214" t="str">
        <f t="shared" si="2"/>
        <v xml:space="preserve"> </v>
      </c>
      <c r="Q17" s="322"/>
      <c r="R17" s="649" t="str">
        <f t="shared" ref="R17:R22" si="4">IF(r_tr3=0," ",IF(M17&gt;L17,"J",IF(M17&lt;L17,"L","K")))</f>
        <v xml:space="preserve"> </v>
      </c>
    </row>
    <row r="18" spans="2:18" s="219" customFormat="1" ht="18" customHeight="1" x14ac:dyDescent="0.2">
      <c r="B18" s="1261"/>
      <c r="C18" s="652"/>
      <c r="D18" s="366">
        <f>IF(D8&lt;&gt;0,D17/D8,0)</f>
        <v>0</v>
      </c>
      <c r="E18" s="232">
        <f>IF(E8&lt;&gt;0,E17/E8,0)</f>
        <v>0</v>
      </c>
      <c r="F18" s="223"/>
      <c r="G18" s="228">
        <f>IF(ISERROR(E18-D18)," ",E18-D18)</f>
        <v>0</v>
      </c>
      <c r="H18" s="229" t="str">
        <f t="shared" si="0"/>
        <v xml:space="preserve"> </v>
      </c>
      <c r="I18" s="322"/>
      <c r="J18" s="649" t="str">
        <f t="shared" si="3"/>
        <v xml:space="preserve"> </v>
      </c>
      <c r="L18" s="366">
        <f>IF(L8&lt;&gt;0,L17/L8,0)</f>
        <v>0</v>
      </c>
      <c r="M18" s="232">
        <f>IF(M8&lt;&gt;0,M17/M8,0)</f>
        <v>0</v>
      </c>
      <c r="N18" s="223"/>
      <c r="O18" s="228" t="str">
        <f t="shared" si="1"/>
        <v xml:space="preserve"> </v>
      </c>
      <c r="P18" s="229" t="str">
        <f t="shared" si="2"/>
        <v xml:space="preserve"> </v>
      </c>
      <c r="Q18" s="322"/>
      <c r="R18" s="649" t="str">
        <f t="shared" si="4"/>
        <v xml:space="preserve"> </v>
      </c>
    </row>
    <row r="19" spans="2:18" s="219" customFormat="1" ht="18" customHeight="1" x14ac:dyDescent="0.2">
      <c r="B19" s="1265" t="s">
        <v>186</v>
      </c>
      <c r="C19" s="357"/>
      <c r="D19" s="367">
        <f>'Ecarts trimestriels'!D19+'Ecarts trimestriels'!L19</f>
        <v>0</v>
      </c>
      <c r="E19" s="238">
        <f>IF(r_tr2=0,0,'Ecarts trimestriels'!E19+'Ecarts trimestriels'!M19)</f>
        <v>0</v>
      </c>
      <c r="F19" s="224"/>
      <c r="G19" s="217" t="str">
        <f>IF(r_tr2=0," ",E19-D19)</f>
        <v xml:space="preserve"> </v>
      </c>
      <c r="H19" s="214" t="str">
        <f t="shared" si="0"/>
        <v xml:space="preserve"> </v>
      </c>
      <c r="I19" s="322"/>
      <c r="J19" s="649" t="str">
        <f t="shared" si="3"/>
        <v xml:space="preserve"> </v>
      </c>
      <c r="L19" s="367">
        <f>'Ecarts cumulés'!D19+'Ecarts trimestriels'!D39</f>
        <v>0</v>
      </c>
      <c r="M19" s="238">
        <f>IF(r_tr3=0,0,'Ecarts cumulés'!E19+'Ecarts trimestriels'!E39)</f>
        <v>0</v>
      </c>
      <c r="N19" s="224"/>
      <c r="O19" s="217" t="str">
        <f t="shared" si="1"/>
        <v xml:space="preserve"> </v>
      </c>
      <c r="P19" s="214" t="str">
        <f t="shared" si="2"/>
        <v xml:space="preserve"> </v>
      </c>
      <c r="Q19" s="322"/>
      <c r="R19" s="649" t="str">
        <f t="shared" si="4"/>
        <v xml:space="preserve"> </v>
      </c>
    </row>
    <row r="20" spans="2:18" s="219" customFormat="1" ht="18" customHeight="1" x14ac:dyDescent="0.2">
      <c r="B20" s="1266"/>
      <c r="C20" s="652"/>
      <c r="D20" s="366">
        <f>IF(D8&lt;&gt;0,D19/D8,0)</f>
        <v>0</v>
      </c>
      <c r="E20" s="232">
        <f>IF(E8&lt;&gt;0,E19/E8,0)</f>
        <v>0</v>
      </c>
      <c r="F20" s="223"/>
      <c r="G20" s="228">
        <f>IF(ISERROR(E20-D20)," ",E20-D20)</f>
        <v>0</v>
      </c>
      <c r="H20" s="229" t="str">
        <f t="shared" si="0"/>
        <v xml:space="preserve"> </v>
      </c>
      <c r="I20" s="322"/>
      <c r="J20" s="649" t="str">
        <f t="shared" si="3"/>
        <v xml:space="preserve"> </v>
      </c>
      <c r="L20" s="366">
        <f>IF(L8&lt;&gt;0,L19/L8,0)</f>
        <v>0</v>
      </c>
      <c r="M20" s="232">
        <f>IF(M8&lt;&gt;0,M19/M8,0)</f>
        <v>0</v>
      </c>
      <c r="N20" s="223"/>
      <c r="O20" s="228" t="str">
        <f t="shared" si="1"/>
        <v xml:space="preserve"> </v>
      </c>
      <c r="P20" s="229" t="str">
        <f t="shared" si="2"/>
        <v xml:space="preserve"> </v>
      </c>
      <c r="Q20" s="322"/>
      <c r="R20" s="649" t="str">
        <f t="shared" si="4"/>
        <v xml:space="preserve"> </v>
      </c>
    </row>
    <row r="21" spans="2:18" s="219" customFormat="1" ht="18" customHeight="1" x14ac:dyDescent="0.2">
      <c r="B21" s="1258" t="s">
        <v>176</v>
      </c>
      <c r="C21" s="359"/>
      <c r="D21" s="367">
        <f>'Ecarts trimestriels'!D21+'Ecarts trimestriels'!L21</f>
        <v>0</v>
      </c>
      <c r="E21" s="238">
        <f>IF(r_tr2=0,0,'Ecarts trimestriels'!E21+'Ecarts trimestriels'!M21)</f>
        <v>0</v>
      </c>
      <c r="F21" s="224"/>
      <c r="G21" s="217" t="str">
        <f>IF(r_tr2=0," ",E21-D21)</f>
        <v xml:space="preserve"> </v>
      </c>
      <c r="H21" s="214" t="str">
        <f t="shared" si="0"/>
        <v xml:space="preserve"> </v>
      </c>
      <c r="I21" s="322"/>
      <c r="J21" s="649" t="str">
        <f t="shared" si="3"/>
        <v xml:space="preserve"> </v>
      </c>
      <c r="L21" s="367">
        <f>'Ecarts cumulés'!D21+'Ecarts trimestriels'!D41</f>
        <v>0</v>
      </c>
      <c r="M21" s="238">
        <f>IF(r_tr3=0,0,'Ecarts cumulés'!E21+'Ecarts trimestriels'!E41)</f>
        <v>0</v>
      </c>
      <c r="N21" s="224"/>
      <c r="O21" s="217" t="str">
        <f t="shared" si="1"/>
        <v xml:space="preserve"> </v>
      </c>
      <c r="P21" s="214" t="str">
        <f t="shared" si="2"/>
        <v xml:space="preserve"> </v>
      </c>
      <c r="Q21" s="322"/>
      <c r="R21" s="649" t="str">
        <f t="shared" si="4"/>
        <v xml:space="preserve"> </v>
      </c>
    </row>
    <row r="22" spans="2:18" s="219" customFormat="1" ht="18" customHeight="1" x14ac:dyDescent="0.2">
      <c r="B22" s="1259"/>
      <c r="C22" s="653"/>
      <c r="D22" s="368">
        <f>IF(D8&lt;&gt;0,D21/D8,0)</f>
        <v>0</v>
      </c>
      <c r="E22" s="233">
        <f>IF(E8&lt;&gt;0,E21/E8,0)</f>
        <v>0</v>
      </c>
      <c r="F22" s="223"/>
      <c r="G22" s="234">
        <f>IF(ISERROR(E22-D22)," ",E22-D22)</f>
        <v>0</v>
      </c>
      <c r="H22" s="235" t="str">
        <f t="shared" si="0"/>
        <v xml:space="preserve"> </v>
      </c>
      <c r="I22" s="322"/>
      <c r="J22" s="649" t="str">
        <f t="shared" si="3"/>
        <v xml:space="preserve"> </v>
      </c>
      <c r="L22" s="368">
        <f>IF(L8&lt;&gt;0,L21/L8,0)</f>
        <v>0</v>
      </c>
      <c r="M22" s="233">
        <f>IF(M8&lt;&gt;0,M21/M8,0)</f>
        <v>0</v>
      </c>
      <c r="N22" s="223"/>
      <c r="O22" s="234" t="str">
        <f t="shared" si="1"/>
        <v xml:space="preserve"> </v>
      </c>
      <c r="P22" s="235" t="str">
        <f t="shared" si="2"/>
        <v xml:space="preserve"> </v>
      </c>
      <c r="Q22" s="322"/>
      <c r="R22" s="649" t="str">
        <f t="shared" si="4"/>
        <v xml:space="preserve"> </v>
      </c>
    </row>
    <row r="23" spans="2:18" s="86" customFormat="1" ht="15" customHeight="1" x14ac:dyDescent="0.2">
      <c r="B23" s="350"/>
      <c r="C23" s="352"/>
      <c r="D23" s="345"/>
      <c r="E23" s="346"/>
      <c r="G23" s="346"/>
      <c r="H23" s="346"/>
      <c r="I23" s="321"/>
      <c r="J23" s="347"/>
      <c r="P23" s="225"/>
      <c r="Q23" s="321"/>
      <c r="R23" s="226"/>
    </row>
    <row r="24" spans="2:18" s="378" customFormat="1" ht="18" customHeight="1" x14ac:dyDescent="0.2">
      <c r="B24" s="374"/>
      <c r="C24" s="375"/>
      <c r="D24" s="1269" t="s">
        <v>91</v>
      </c>
      <c r="E24" s="1270"/>
      <c r="F24" s="1270"/>
      <c r="G24" s="1270"/>
      <c r="H24" s="1271"/>
      <c r="I24" s="376"/>
      <c r="J24" s="377"/>
      <c r="L24" s="1274" t="s">
        <v>183</v>
      </c>
      <c r="M24" s="1275"/>
      <c r="N24" s="1275"/>
      <c r="O24" s="1275"/>
      <c r="P24" s="1276"/>
      <c r="Q24" s="321"/>
      <c r="R24" s="226"/>
    </row>
    <row r="25" spans="2:18" s="86" customFormat="1" ht="6" customHeight="1" x14ac:dyDescent="0.2">
      <c r="B25" s="350"/>
      <c r="C25" s="352"/>
      <c r="D25" s="371"/>
      <c r="E25" s="371"/>
      <c r="F25" s="371"/>
      <c r="G25" s="371"/>
      <c r="H25" s="371"/>
      <c r="I25" s="321"/>
      <c r="J25" s="320"/>
      <c r="L25" s="219"/>
      <c r="M25" s="219"/>
      <c r="N25" s="219"/>
      <c r="O25" s="219"/>
      <c r="P25" s="226"/>
      <c r="Q25" s="322"/>
      <c r="R25" s="226"/>
    </row>
    <row r="26" spans="2:18" s="86" customFormat="1" ht="17.100000000000001" customHeight="1" x14ac:dyDescent="0.2">
      <c r="B26" s="372" t="s">
        <v>185</v>
      </c>
      <c r="C26" s="353"/>
      <c r="D26" s="369" t="s">
        <v>101</v>
      </c>
      <c r="E26" s="370" t="s">
        <v>102</v>
      </c>
      <c r="G26" s="1272" t="s">
        <v>100</v>
      </c>
      <c r="H26" s="1273"/>
      <c r="I26" s="321"/>
      <c r="J26" s="320"/>
      <c r="L26" s="360" t="s">
        <v>101</v>
      </c>
      <c r="M26" s="227" t="s">
        <v>102</v>
      </c>
      <c r="O26" s="1209" t="s">
        <v>100</v>
      </c>
      <c r="P26" s="1210"/>
      <c r="Q26" s="322"/>
      <c r="R26" s="320"/>
    </row>
    <row r="27" spans="2:18" s="219" customFormat="1" ht="21.95" customHeight="1" x14ac:dyDescent="0.2">
      <c r="B27" s="527" t="s">
        <v>156</v>
      </c>
      <c r="C27" s="354"/>
      <c r="D27" s="361">
        <f>'Ecarts trimestriels'!D27+'Ecarts trimestriels'!L27</f>
        <v>0</v>
      </c>
      <c r="E27" s="236">
        <f>IF(r_tr3=0,0,'Ecarts trimestriels'!E27+'Ecarts trimestriels'!M27)</f>
        <v>0</v>
      </c>
      <c r="G27" s="216" t="str">
        <f t="shared" ref="G27:G42" si="5">IF(r_tr3=0," ",E27-D27)</f>
        <v xml:space="preserve"> </v>
      </c>
      <c r="H27" s="72" t="str">
        <f t="shared" ref="H27:H42" si="6">IF(ISERROR(G27/D27)," ",G27/D27)</f>
        <v xml:space="preserve"> </v>
      </c>
      <c r="I27" s="322"/>
      <c r="J27" s="649" t="str">
        <f>IF(r_tr4=0," ",IF(E27&gt;D27,"J",IF(E27&lt;D27,"L","K")))</f>
        <v xml:space="preserve"> </v>
      </c>
      <c r="K27" s="86"/>
      <c r="L27" s="361">
        <f>'Ecarts cumulés'!D7+'Ecarts cumulés'!D27</f>
        <v>0</v>
      </c>
      <c r="M27" s="236">
        <f>IF(r_tr4=0,0,'Ecarts cumulés'!E7+'Ecarts cumulés'!E27)</f>
        <v>0</v>
      </c>
      <c r="O27" s="216" t="str">
        <f t="shared" ref="O27:O42" si="7">IF(r_tr4=0," ",M27-L27)</f>
        <v xml:space="preserve"> </v>
      </c>
      <c r="P27" s="72" t="str">
        <f t="shared" ref="P27:P42" si="8">IF(ISERROR(O27/L27)," ",O27/L27)</f>
        <v xml:space="preserve"> </v>
      </c>
      <c r="Q27" s="322"/>
      <c r="R27" s="649" t="str">
        <f>IF(r_tr4=0," ",IF(M27&gt;L27,"J",IF(M27&lt;L27,"L","K")))</f>
        <v xml:space="preserve"> </v>
      </c>
    </row>
    <row r="28" spans="2:18" s="219" customFormat="1" ht="20.100000000000001" customHeight="1" x14ac:dyDescent="0.2">
      <c r="B28" s="351" t="s">
        <v>184</v>
      </c>
      <c r="C28" s="355"/>
      <c r="D28" s="362">
        <f>'Ecarts trimestriels'!D28+'Ecarts trimestriels'!L28</f>
        <v>0</v>
      </c>
      <c r="E28" s="348">
        <f>IF(r_tr3=0,0,'Ecarts trimestriels'!E28+'Ecarts trimestriels'!M28)</f>
        <v>0</v>
      </c>
      <c r="G28" s="349" t="str">
        <f t="shared" si="5"/>
        <v xml:space="preserve"> </v>
      </c>
      <c r="H28" s="59" t="str">
        <f t="shared" si="6"/>
        <v xml:space="preserve"> </v>
      </c>
      <c r="I28" s="322"/>
      <c r="J28" s="649"/>
      <c r="K28" s="86"/>
      <c r="L28" s="362">
        <f>'Ecarts cumulés'!D8+'Ecarts cumulés'!D28</f>
        <v>0</v>
      </c>
      <c r="M28" s="348">
        <f>IF(r_tr4=0,0,'Ecarts cumulés'!E8+'Ecarts cumulés'!E28)</f>
        <v>0</v>
      </c>
      <c r="O28" s="349" t="str">
        <f t="shared" si="7"/>
        <v xml:space="preserve"> </v>
      </c>
      <c r="P28" s="59" t="str">
        <f t="shared" si="8"/>
        <v xml:space="preserve"> </v>
      </c>
      <c r="Q28" s="322"/>
      <c r="R28" s="649"/>
    </row>
    <row r="29" spans="2:18" s="219" customFormat="1" ht="18" customHeight="1" x14ac:dyDescent="0.2">
      <c r="B29" s="1262" t="s">
        <v>157</v>
      </c>
      <c r="C29" s="356"/>
      <c r="D29" s="363">
        <f>'Ecarts trimestriels'!D29+'Ecarts trimestriels'!L29</f>
        <v>0</v>
      </c>
      <c r="E29" s="230">
        <f>IF(r_tr3=0,0,'Ecarts trimestriels'!E29+'Ecarts trimestriels'!M29)</f>
        <v>0</v>
      </c>
      <c r="F29" s="224"/>
      <c r="G29" s="217" t="str">
        <f t="shared" si="5"/>
        <v xml:space="preserve"> </v>
      </c>
      <c r="H29" s="214" t="str">
        <f t="shared" si="6"/>
        <v xml:space="preserve"> </v>
      </c>
      <c r="I29" s="322"/>
      <c r="J29" s="649" t="str">
        <f>IF(r_tr4=0," ",IF(E29&gt;D29,"J",IF(E29&lt;D29,"L","K")))</f>
        <v xml:space="preserve"> </v>
      </c>
      <c r="L29" s="363">
        <f>'Ecarts cumulés'!D9+'Ecarts cumulés'!D29</f>
        <v>0</v>
      </c>
      <c r="M29" s="230">
        <f>IF(r_tr4=0,0,'Ecarts cumulés'!E9+'Ecarts cumulés'!E29)</f>
        <v>0</v>
      </c>
      <c r="N29" s="224"/>
      <c r="O29" s="217" t="str">
        <f t="shared" si="7"/>
        <v xml:space="preserve"> </v>
      </c>
      <c r="P29" s="214" t="str">
        <f t="shared" si="8"/>
        <v xml:space="preserve"> </v>
      </c>
      <c r="Q29" s="322"/>
      <c r="R29" s="649" t="str">
        <f>IF(r_tr4=0," ",IF(M29&gt;L29,"J",IF(M29&lt;L29,"L","K")))</f>
        <v xml:space="preserve"> </v>
      </c>
    </row>
    <row r="30" spans="2:18" s="220" customFormat="1" ht="18" customHeight="1" x14ac:dyDescent="0.2">
      <c r="B30" s="1263"/>
      <c r="C30" s="651"/>
      <c r="D30" s="364">
        <f>IF(D28&lt;&gt;0,D29/D28,0)</f>
        <v>0</v>
      </c>
      <c r="E30" s="231">
        <f>IF(E28&lt;&gt;0,E29/E28,0)</f>
        <v>0</v>
      </c>
      <c r="F30" s="222"/>
      <c r="G30" s="218" t="str">
        <f t="shared" si="5"/>
        <v xml:space="preserve"> </v>
      </c>
      <c r="H30" s="215" t="str">
        <f t="shared" si="6"/>
        <v xml:space="preserve"> </v>
      </c>
      <c r="I30" s="323"/>
      <c r="J30" s="649" t="str">
        <f>IF(r_tr4=0," ",IF(E30&gt;D30,"J",IF(E30&lt;D30,"L","K")))</f>
        <v xml:space="preserve"> </v>
      </c>
      <c r="K30" s="219"/>
      <c r="L30" s="364">
        <f>IF(L28&lt;&gt;0,L29/L28,0)</f>
        <v>0</v>
      </c>
      <c r="M30" s="231">
        <f>IF(M28&lt;&gt;0,M29/M28,0)</f>
        <v>0</v>
      </c>
      <c r="N30" s="222"/>
      <c r="O30" s="218" t="str">
        <f t="shared" si="7"/>
        <v xml:space="preserve"> </v>
      </c>
      <c r="P30" s="215" t="str">
        <f t="shared" si="8"/>
        <v xml:space="preserve"> </v>
      </c>
      <c r="Q30" s="322"/>
      <c r="R30" s="649" t="str">
        <f>IF(r_tr4=0," ",IF(M30&gt;L30,"J",IF(M30&lt;L30,"L","K")))</f>
        <v xml:space="preserve"> </v>
      </c>
    </row>
    <row r="31" spans="2:18" s="219" customFormat="1" ht="18" customHeight="1" x14ac:dyDescent="0.2">
      <c r="B31" s="1267" t="s">
        <v>174</v>
      </c>
      <c r="C31" s="356"/>
      <c r="D31" s="363">
        <f>'Ecarts trimestriels'!D31+'Ecarts trimestriels'!L31</f>
        <v>0</v>
      </c>
      <c r="E31" s="230">
        <f>IF(r_tr3=0,0,'Ecarts trimestriels'!E31+'Ecarts trimestriels'!M31)</f>
        <v>0</v>
      </c>
      <c r="F31" s="224"/>
      <c r="G31" s="217" t="str">
        <f t="shared" si="5"/>
        <v xml:space="preserve"> </v>
      </c>
      <c r="H31" s="214" t="str">
        <f t="shared" si="6"/>
        <v xml:space="preserve"> </v>
      </c>
      <c r="I31" s="322"/>
      <c r="J31" s="649" t="str">
        <f>IF(r_tr4=0," ",IF(E31&gt;D31,"L",IF(E31&lt;D31,"J","K")))</f>
        <v xml:space="preserve"> </v>
      </c>
      <c r="L31" s="363">
        <f>'Ecarts cumulés'!D11+'Ecarts cumulés'!D31</f>
        <v>0</v>
      </c>
      <c r="M31" s="230">
        <f>IF(r_tr4=0,0,'Ecarts cumulés'!E11+'Ecarts cumulés'!E31)</f>
        <v>0</v>
      </c>
      <c r="N31" s="224"/>
      <c r="O31" s="217" t="str">
        <f t="shared" si="7"/>
        <v xml:space="preserve"> </v>
      </c>
      <c r="P31" s="214" t="str">
        <f t="shared" si="8"/>
        <v xml:space="preserve"> </v>
      </c>
      <c r="Q31" s="322"/>
      <c r="R31" s="649" t="str">
        <f>IF(r_tr4=0," ",IF(M31&gt;L31,"L",IF(M31&lt;L31,"J","K")))</f>
        <v xml:space="preserve"> </v>
      </c>
    </row>
    <row r="32" spans="2:18" s="219" customFormat="1" ht="18" customHeight="1" x14ac:dyDescent="0.2">
      <c r="B32" s="1268"/>
      <c r="C32" s="651"/>
      <c r="D32" s="364">
        <f>IF(D28&lt;&gt;0,D31/D28,0)</f>
        <v>0</v>
      </c>
      <c r="E32" s="231">
        <f>IF(E28&lt;&gt;0,E31/E28,0)</f>
        <v>0</v>
      </c>
      <c r="F32" s="223"/>
      <c r="G32" s="218" t="str">
        <f t="shared" si="5"/>
        <v xml:space="preserve"> </v>
      </c>
      <c r="H32" s="215" t="str">
        <f t="shared" si="6"/>
        <v xml:space="preserve"> </v>
      </c>
      <c r="I32" s="322"/>
      <c r="J32" s="649" t="str">
        <f>IF(r_tr4=0," ",IF(E32&gt;D32,"L",IF(E32&lt;D32,"J","K")))</f>
        <v xml:space="preserve"> </v>
      </c>
      <c r="L32" s="364">
        <f>IF(L28&lt;&gt;0,L31/L28,0)</f>
        <v>0</v>
      </c>
      <c r="M32" s="231">
        <f>IF(M28&lt;&gt;0,M31/M28,0)</f>
        <v>0</v>
      </c>
      <c r="N32" s="223"/>
      <c r="O32" s="218" t="str">
        <f t="shared" si="7"/>
        <v xml:space="preserve"> </v>
      </c>
      <c r="P32" s="215" t="str">
        <f t="shared" si="8"/>
        <v xml:space="preserve"> </v>
      </c>
      <c r="Q32" s="322"/>
      <c r="R32" s="649" t="str">
        <f>IF(r_tr4=0," ",IF(M32&gt;L32,"L",IF(M32&lt;L32,"J","K")))</f>
        <v xml:space="preserve"> </v>
      </c>
    </row>
    <row r="33" spans="2:18" s="219" customFormat="1" ht="18" customHeight="1" x14ac:dyDescent="0.2">
      <c r="B33" s="1260" t="s">
        <v>187</v>
      </c>
      <c r="C33" s="357"/>
      <c r="D33" s="365">
        <f>'Ecarts trimestriels'!D33+'Ecarts trimestriels'!L33</f>
        <v>0</v>
      </c>
      <c r="E33" s="237">
        <f>IF(r_tr3=0,0,'Ecarts trimestriels'!E33+'Ecarts trimestriels'!M33)</f>
        <v>0</v>
      </c>
      <c r="F33" s="224"/>
      <c r="G33" s="217" t="str">
        <f t="shared" si="5"/>
        <v xml:space="preserve"> </v>
      </c>
      <c r="H33" s="214" t="str">
        <f t="shared" si="6"/>
        <v xml:space="preserve"> </v>
      </c>
      <c r="I33" s="322"/>
      <c r="J33" s="649" t="str">
        <f>IF(r_tr4=0," ",IF(E33&gt;D33,"J",IF(E33&lt;D33,"L","K")))</f>
        <v xml:space="preserve"> </v>
      </c>
      <c r="L33" s="365">
        <f>'Ecarts cumulés'!D13+'Ecarts cumulés'!D33</f>
        <v>0</v>
      </c>
      <c r="M33" s="237">
        <f>IF(r_tr4=0,0,'Ecarts cumulés'!E13+'Ecarts cumulés'!E33)</f>
        <v>0</v>
      </c>
      <c r="N33" s="224"/>
      <c r="O33" s="217" t="str">
        <f t="shared" si="7"/>
        <v xml:space="preserve"> </v>
      </c>
      <c r="P33" s="214" t="str">
        <f t="shared" si="8"/>
        <v xml:space="preserve"> </v>
      </c>
      <c r="Q33" s="322"/>
      <c r="R33" s="649" t="str">
        <f>IF(r_tr4=0," ",IF(M33&gt;L33,"J",IF(M33&lt;L33,"L","K")))</f>
        <v xml:space="preserve"> </v>
      </c>
    </row>
    <row r="34" spans="2:18" s="219" customFormat="1" ht="18" customHeight="1" x14ac:dyDescent="0.2">
      <c r="B34" s="1264"/>
      <c r="C34" s="652"/>
      <c r="D34" s="366">
        <f>IF(D28&lt;&gt;0,D33/D28,0)</f>
        <v>0</v>
      </c>
      <c r="E34" s="232">
        <f>IF(E28&lt;&gt;0,E33/E28,0)</f>
        <v>0</v>
      </c>
      <c r="F34" s="223"/>
      <c r="G34" s="228" t="str">
        <f t="shared" si="5"/>
        <v xml:space="preserve"> </v>
      </c>
      <c r="H34" s="229" t="str">
        <f t="shared" si="6"/>
        <v xml:space="preserve"> </v>
      </c>
      <c r="I34" s="322"/>
      <c r="J34" s="649" t="str">
        <f>IF(r_tr4=0," ",IF(E34&gt;D34,"J",IF(E34&lt;D34,"L","K")))</f>
        <v xml:space="preserve"> </v>
      </c>
      <c r="L34" s="366">
        <f>IF(L28&lt;&gt;0,L33/L28,0)</f>
        <v>0</v>
      </c>
      <c r="M34" s="232">
        <f>IF(M28&lt;&gt;0,M33/M28,0)</f>
        <v>0</v>
      </c>
      <c r="N34" s="223"/>
      <c r="O34" s="228" t="str">
        <f t="shared" si="7"/>
        <v xml:space="preserve"> </v>
      </c>
      <c r="P34" s="229" t="str">
        <f t="shared" si="8"/>
        <v xml:space="preserve"> </v>
      </c>
      <c r="Q34" s="322"/>
      <c r="R34" s="649" t="str">
        <f>IF(r_tr4=0," ",IF(M34&gt;L34,"J",IF(M34&lt;L34,"L","K")))</f>
        <v xml:space="preserve"> </v>
      </c>
    </row>
    <row r="35" spans="2:18" s="219" customFormat="1" ht="18" customHeight="1" x14ac:dyDescent="0.2">
      <c r="B35" s="1267" t="s">
        <v>188</v>
      </c>
      <c r="C35" s="356"/>
      <c r="D35" s="363">
        <f>'Ecarts trimestriels'!D35+'Ecarts trimestriels'!L35</f>
        <v>0</v>
      </c>
      <c r="E35" s="230">
        <f>IF(r_tr3=0,0,'Ecarts trimestriels'!E35+'Ecarts trimestriels'!M35)</f>
        <v>0</v>
      </c>
      <c r="F35" s="224"/>
      <c r="G35" s="217" t="str">
        <f t="shared" si="5"/>
        <v xml:space="preserve"> </v>
      </c>
      <c r="H35" s="214" t="str">
        <f t="shared" si="6"/>
        <v xml:space="preserve"> </v>
      </c>
      <c r="I35" s="322"/>
      <c r="J35" s="649" t="str">
        <f>IF(r_tr4=0," ",IF(E35&gt;D35,"L",IF(E35&lt;D35,"J","K")))</f>
        <v xml:space="preserve"> </v>
      </c>
      <c r="L35" s="363">
        <f>'Ecarts cumulés'!D15+'Ecarts cumulés'!D35</f>
        <v>0</v>
      </c>
      <c r="M35" s="230">
        <f>IF(r_tr4=0,0,'Ecarts cumulés'!E15+'Ecarts cumulés'!E35)</f>
        <v>0</v>
      </c>
      <c r="N35" s="224"/>
      <c r="O35" s="217" t="str">
        <f t="shared" si="7"/>
        <v xml:space="preserve"> </v>
      </c>
      <c r="P35" s="214" t="str">
        <f t="shared" si="8"/>
        <v xml:space="preserve"> </v>
      </c>
      <c r="Q35" s="322"/>
      <c r="R35" s="649" t="str">
        <f>IF(r_tr4=0," ",IF(M35&gt;L35,"L",IF(M35&lt;L35,"J","K")))</f>
        <v xml:space="preserve"> </v>
      </c>
    </row>
    <row r="36" spans="2:18" s="219" customFormat="1" ht="18" customHeight="1" x14ac:dyDescent="0.2">
      <c r="B36" s="1268"/>
      <c r="C36" s="651"/>
      <c r="D36" s="364">
        <f>IF(D28&lt;&gt;0,D35/D28,0)</f>
        <v>0</v>
      </c>
      <c r="E36" s="231">
        <f>IF(E28&lt;&gt;0,E35/E28,0)</f>
        <v>0</v>
      </c>
      <c r="F36" s="223"/>
      <c r="G36" s="218" t="str">
        <f t="shared" si="5"/>
        <v xml:space="preserve"> </v>
      </c>
      <c r="H36" s="215" t="str">
        <f t="shared" si="6"/>
        <v xml:space="preserve"> </v>
      </c>
      <c r="I36" s="322"/>
      <c r="J36" s="649" t="str">
        <f>IF(r_tr4=0," ",IF(E36&gt;D36,"L",IF(E36&lt;D36,"J","K")))</f>
        <v xml:space="preserve"> </v>
      </c>
      <c r="L36" s="364">
        <f>IF(L28&lt;&gt;0,L35/L28,0)</f>
        <v>0</v>
      </c>
      <c r="M36" s="231">
        <f>IF(M28&lt;&gt;0,M35/M28,0)</f>
        <v>0</v>
      </c>
      <c r="N36" s="223"/>
      <c r="O36" s="218" t="str">
        <f t="shared" si="7"/>
        <v xml:space="preserve"> </v>
      </c>
      <c r="P36" s="215" t="str">
        <f t="shared" si="8"/>
        <v xml:space="preserve"> </v>
      </c>
      <c r="Q36" s="322"/>
      <c r="R36" s="649" t="str">
        <f>IF(r_tr4=0," ",IF(M36&gt;L36,"L",IF(M36&lt;L36,"J","K")))</f>
        <v xml:space="preserve"> </v>
      </c>
    </row>
    <row r="37" spans="2:18" s="219" customFormat="1" ht="18" customHeight="1" x14ac:dyDescent="0.2">
      <c r="B37" s="1260" t="s">
        <v>189</v>
      </c>
      <c r="C37" s="357"/>
      <c r="D37" s="365">
        <f>'Ecarts trimestriels'!D37+'Ecarts trimestriels'!L37</f>
        <v>0</v>
      </c>
      <c r="E37" s="237">
        <f>IF(r_tr3=0,0,'Ecarts trimestriels'!E37+'Ecarts trimestriels'!M37)</f>
        <v>0</v>
      </c>
      <c r="F37" s="224"/>
      <c r="G37" s="217" t="str">
        <f t="shared" si="5"/>
        <v xml:space="preserve"> </v>
      </c>
      <c r="H37" s="214" t="str">
        <f t="shared" si="6"/>
        <v xml:space="preserve"> </v>
      </c>
      <c r="I37" s="322"/>
      <c r="J37" s="649" t="str">
        <f t="shared" ref="J37:J42" si="9">IF(r_tr4=0," ",IF(E37&gt;D37,"J",IF(E37&lt;D37,"L","K")))</f>
        <v xml:space="preserve"> </v>
      </c>
      <c r="L37" s="365">
        <f>'Ecarts cumulés'!D17+'Ecarts cumulés'!D37</f>
        <v>0</v>
      </c>
      <c r="M37" s="237">
        <f>IF(r_tr4=0,0,'Ecarts cumulés'!E17+'Ecarts cumulés'!E37)</f>
        <v>0</v>
      </c>
      <c r="N37" s="224"/>
      <c r="O37" s="217" t="str">
        <f t="shared" si="7"/>
        <v xml:space="preserve"> </v>
      </c>
      <c r="P37" s="214" t="str">
        <f t="shared" si="8"/>
        <v xml:space="preserve"> </v>
      </c>
      <c r="Q37" s="322"/>
      <c r="R37" s="649" t="str">
        <f t="shared" ref="R37:R42" si="10">IF(r_tr4=0," ",IF(M37&gt;L37,"J",IF(M37&lt;L37,"L","K")))</f>
        <v xml:space="preserve"> </v>
      </c>
    </row>
    <row r="38" spans="2:18" s="219" customFormat="1" ht="18" customHeight="1" x14ac:dyDescent="0.2">
      <c r="B38" s="1261"/>
      <c r="C38" s="652"/>
      <c r="D38" s="366">
        <f>IF(D28&lt;&gt;0,D37/D28,0)</f>
        <v>0</v>
      </c>
      <c r="E38" s="232">
        <f>IF(E28&lt;&gt;0,E37/E28,0)</f>
        <v>0</v>
      </c>
      <c r="F38" s="223"/>
      <c r="G38" s="228" t="str">
        <f t="shared" si="5"/>
        <v xml:space="preserve"> </v>
      </c>
      <c r="H38" s="229" t="str">
        <f t="shared" si="6"/>
        <v xml:space="preserve"> </v>
      </c>
      <c r="I38" s="322"/>
      <c r="J38" s="649" t="str">
        <f t="shared" si="9"/>
        <v xml:space="preserve"> </v>
      </c>
      <c r="L38" s="366">
        <f>IF(L28&lt;&gt;0,L37/L28,0)</f>
        <v>0</v>
      </c>
      <c r="M38" s="232">
        <f>IF(M28&lt;&gt;0,M37/M28,0)</f>
        <v>0</v>
      </c>
      <c r="N38" s="223"/>
      <c r="O38" s="228" t="str">
        <f t="shared" si="7"/>
        <v xml:space="preserve"> </v>
      </c>
      <c r="P38" s="229" t="str">
        <f t="shared" si="8"/>
        <v xml:space="preserve"> </v>
      </c>
      <c r="Q38" s="322"/>
      <c r="R38" s="649" t="str">
        <f t="shared" si="10"/>
        <v xml:space="preserve"> </v>
      </c>
    </row>
    <row r="39" spans="2:18" s="219" customFormat="1" ht="18" customHeight="1" x14ac:dyDescent="0.2">
      <c r="B39" s="1265" t="s">
        <v>186</v>
      </c>
      <c r="C39" s="357"/>
      <c r="D39" s="367">
        <f>'Ecarts trimestriels'!D39+'Ecarts trimestriels'!L39</f>
        <v>0</v>
      </c>
      <c r="E39" s="238">
        <f>IF(r_tr3=0,0,'Ecarts trimestriels'!E39+'Ecarts trimestriels'!M39)</f>
        <v>0</v>
      </c>
      <c r="F39" s="224"/>
      <c r="G39" s="217" t="str">
        <f t="shared" si="5"/>
        <v xml:space="preserve"> </v>
      </c>
      <c r="H39" s="214" t="str">
        <f t="shared" si="6"/>
        <v xml:space="preserve"> </v>
      </c>
      <c r="I39" s="322"/>
      <c r="J39" s="649" t="str">
        <f t="shared" si="9"/>
        <v xml:space="preserve"> </v>
      </c>
      <c r="L39" s="367">
        <f>'Ecarts cumulés'!D19+'Ecarts cumulés'!D39</f>
        <v>0</v>
      </c>
      <c r="M39" s="238">
        <f>IF(r_tr4=0,0,'Ecarts cumulés'!E19+'Ecarts cumulés'!E39)</f>
        <v>0</v>
      </c>
      <c r="N39" s="224"/>
      <c r="O39" s="217" t="str">
        <f t="shared" si="7"/>
        <v xml:space="preserve"> </v>
      </c>
      <c r="P39" s="214" t="str">
        <f t="shared" si="8"/>
        <v xml:space="preserve"> </v>
      </c>
      <c r="Q39" s="322"/>
      <c r="R39" s="649" t="str">
        <f t="shared" si="10"/>
        <v xml:space="preserve"> </v>
      </c>
    </row>
    <row r="40" spans="2:18" s="219" customFormat="1" ht="18" customHeight="1" x14ac:dyDescent="0.2">
      <c r="B40" s="1266"/>
      <c r="C40" s="652"/>
      <c r="D40" s="366">
        <f>IF(D28&lt;&gt;0,D39/D28,0)</f>
        <v>0</v>
      </c>
      <c r="E40" s="232">
        <f>IF(E28&lt;&gt;0,E39/E28,0)</f>
        <v>0</v>
      </c>
      <c r="F40" s="223"/>
      <c r="G40" s="228" t="str">
        <f t="shared" si="5"/>
        <v xml:space="preserve"> </v>
      </c>
      <c r="H40" s="229" t="str">
        <f t="shared" si="6"/>
        <v xml:space="preserve"> </v>
      </c>
      <c r="I40" s="322"/>
      <c r="J40" s="649" t="str">
        <f t="shared" si="9"/>
        <v xml:space="preserve"> </v>
      </c>
      <c r="L40" s="366">
        <f>IF(L28&lt;&gt;0,L39/L28,0)</f>
        <v>0</v>
      </c>
      <c r="M40" s="232">
        <f>IF(M28&lt;&gt;0,M39/M28,0)</f>
        <v>0</v>
      </c>
      <c r="N40" s="223"/>
      <c r="O40" s="228" t="str">
        <f t="shared" si="7"/>
        <v xml:space="preserve"> </v>
      </c>
      <c r="P40" s="229" t="str">
        <f t="shared" si="8"/>
        <v xml:space="preserve"> </v>
      </c>
      <c r="Q40" s="322"/>
      <c r="R40" s="649" t="str">
        <f t="shared" si="10"/>
        <v xml:space="preserve"> </v>
      </c>
    </row>
    <row r="41" spans="2:18" s="219" customFormat="1" ht="18" customHeight="1" x14ac:dyDescent="0.2">
      <c r="B41" s="1258" t="s">
        <v>176</v>
      </c>
      <c r="C41" s="359"/>
      <c r="D41" s="367">
        <f>'Ecarts trimestriels'!D41+'Ecarts trimestriels'!L41</f>
        <v>0</v>
      </c>
      <c r="E41" s="238">
        <f>IF(r_tr3=0,0,'Ecarts trimestriels'!E41+'Ecarts trimestriels'!M41)</f>
        <v>0</v>
      </c>
      <c r="F41" s="224"/>
      <c r="G41" s="217" t="str">
        <f t="shared" si="5"/>
        <v xml:space="preserve"> </v>
      </c>
      <c r="H41" s="214" t="str">
        <f t="shared" si="6"/>
        <v xml:space="preserve"> </v>
      </c>
      <c r="I41" s="322"/>
      <c r="J41" s="649" t="str">
        <f t="shared" si="9"/>
        <v xml:space="preserve"> </v>
      </c>
      <c r="L41" s="367">
        <f>'Ecarts cumulés'!D21+'Ecarts cumulés'!D41</f>
        <v>0</v>
      </c>
      <c r="M41" s="238">
        <f>IF(r_tr4=0,0,'Ecarts cumulés'!E21+'Ecarts cumulés'!E41)</f>
        <v>0</v>
      </c>
      <c r="N41" s="224"/>
      <c r="O41" s="217" t="str">
        <f t="shared" si="7"/>
        <v xml:space="preserve"> </v>
      </c>
      <c r="P41" s="214" t="str">
        <f t="shared" si="8"/>
        <v xml:space="preserve"> </v>
      </c>
      <c r="Q41" s="322"/>
      <c r="R41" s="649" t="str">
        <f t="shared" si="10"/>
        <v xml:space="preserve"> </v>
      </c>
    </row>
    <row r="42" spans="2:18" s="219" customFormat="1" ht="18" customHeight="1" x14ac:dyDescent="0.2">
      <c r="B42" s="1259"/>
      <c r="C42" s="653"/>
      <c r="D42" s="368">
        <f>IF(D28&lt;&gt;0,D41/D28,0)</f>
        <v>0</v>
      </c>
      <c r="E42" s="233">
        <f>IF(E28&lt;&gt;0,E41/E28,0)</f>
        <v>0</v>
      </c>
      <c r="F42" s="223"/>
      <c r="G42" s="234" t="str">
        <f t="shared" si="5"/>
        <v xml:space="preserve"> </v>
      </c>
      <c r="H42" s="235" t="str">
        <f t="shared" si="6"/>
        <v xml:space="preserve"> </v>
      </c>
      <c r="I42" s="322"/>
      <c r="J42" s="649" t="str">
        <f t="shared" si="9"/>
        <v xml:space="preserve"> </v>
      </c>
      <c r="L42" s="368">
        <f>IF(L28&lt;&gt;0,L41/L28,0)</f>
        <v>0</v>
      </c>
      <c r="M42" s="233">
        <f>IF(M28&lt;&gt;0,M41/M28,0)</f>
        <v>0</v>
      </c>
      <c r="N42" s="223"/>
      <c r="O42" s="234" t="str">
        <f t="shared" si="7"/>
        <v xml:space="preserve"> </v>
      </c>
      <c r="P42" s="235" t="str">
        <f t="shared" si="8"/>
        <v xml:space="preserve"> </v>
      </c>
      <c r="Q42" s="322"/>
      <c r="R42" s="649" t="str">
        <f t="shared" si="10"/>
        <v xml:space="preserve"> </v>
      </c>
    </row>
    <row r="43" spans="2:18" x14ac:dyDescent="0.2">
      <c r="K43" s="219"/>
      <c r="L43" s="219"/>
      <c r="M43" s="219"/>
      <c r="N43" s="219"/>
      <c r="O43" s="219"/>
      <c r="P43" s="226"/>
      <c r="Q43" s="322"/>
    </row>
    <row r="44" spans="2:18" x14ac:dyDescent="0.2">
      <c r="K44" s="219"/>
      <c r="L44" s="219"/>
      <c r="M44" s="219"/>
      <c r="N44" s="219"/>
      <c r="O44" s="219"/>
      <c r="P44" s="226"/>
      <c r="Q44" s="322"/>
    </row>
    <row r="45" spans="2:18" x14ac:dyDescent="0.2">
      <c r="K45" s="219"/>
      <c r="L45" s="219"/>
      <c r="M45" s="219"/>
      <c r="N45" s="219"/>
      <c r="O45" s="219"/>
      <c r="P45" s="226"/>
      <c r="Q45" s="322"/>
    </row>
    <row r="46" spans="2:18" x14ac:dyDescent="0.2">
      <c r="K46" s="219"/>
      <c r="L46" s="219"/>
      <c r="M46" s="219"/>
      <c r="N46" s="219"/>
      <c r="O46" s="219"/>
      <c r="P46" s="226"/>
      <c r="Q46" s="322"/>
    </row>
    <row r="58" ht="6" customHeight="1" x14ac:dyDescent="0.2"/>
  </sheetData>
  <sheetProtection algorithmName="SHA-512" hashValue="AGK1B3J1yssv/NswprkwDxhVYP8pHhmcyFMDkHNE90lWSyXHakgFMshFkHPcPFChmYQAFZWdvRx5Eq7v2SO+5A==" saltValue="jGWt/IqGwRJayZJiuMoi6A==" spinCount="100000" sheet="1" objects="1" scenarios="1"/>
  <mergeCells count="24">
    <mergeCell ref="B41:B42"/>
    <mergeCell ref="B37:B38"/>
    <mergeCell ref="B35:B36"/>
    <mergeCell ref="B39:B40"/>
    <mergeCell ref="L4:P4"/>
    <mergeCell ref="O6:P6"/>
    <mergeCell ref="D24:H24"/>
    <mergeCell ref="L24:P24"/>
    <mergeCell ref="G26:H26"/>
    <mergeCell ref="O26:P26"/>
    <mergeCell ref="B29:B30"/>
    <mergeCell ref="B31:B32"/>
    <mergeCell ref="B33:B34"/>
    <mergeCell ref="D4:H4"/>
    <mergeCell ref="B11:B12"/>
    <mergeCell ref="B2:E2"/>
    <mergeCell ref="G2:P2"/>
    <mergeCell ref="B15:B16"/>
    <mergeCell ref="B9:B10"/>
    <mergeCell ref="B21:B22"/>
    <mergeCell ref="B17:B18"/>
    <mergeCell ref="G6:H6"/>
    <mergeCell ref="B13:B14"/>
    <mergeCell ref="B19:B20"/>
  </mergeCells>
  <conditionalFormatting sqref="D33:E34">
    <cfRule type="cellIs" dxfId="245" priority="388" operator="lessThan">
      <formula>0</formula>
    </cfRule>
  </conditionalFormatting>
  <conditionalFormatting sqref="J39">
    <cfRule type="cellIs" dxfId="244" priority="377" stopIfTrue="1" operator="equal">
      <formula>"J"</formula>
    </cfRule>
    <cfRule type="cellIs" dxfId="243" priority="378" stopIfTrue="1" operator="equal">
      <formula>"L"</formula>
    </cfRule>
    <cfRule type="cellIs" dxfId="242" priority="379" stopIfTrue="1" operator="equal">
      <formula>"K"</formula>
    </cfRule>
  </conditionalFormatting>
  <conditionalFormatting sqref="H21 G22:H22">
    <cfRule type="cellIs" dxfId="241" priority="619" operator="lessThan">
      <formula>0</formula>
    </cfRule>
  </conditionalFormatting>
  <conditionalFormatting sqref="H17 G18:H18">
    <cfRule type="cellIs" dxfId="240" priority="620" operator="lessThan">
      <formula>0</formula>
    </cfRule>
  </conditionalFormatting>
  <conditionalFormatting sqref="D17:E18 D21:E22">
    <cfRule type="cellIs" dxfId="239" priority="618" operator="lessThan">
      <formula>0</formula>
    </cfRule>
  </conditionalFormatting>
  <conditionalFormatting sqref="P39 O40:P40">
    <cfRule type="cellIs" dxfId="238" priority="62" operator="lessThan">
      <formula>0</formula>
    </cfRule>
  </conditionalFormatting>
  <conditionalFormatting sqref="L39:M40">
    <cfRule type="cellIs" dxfId="237" priority="61" operator="lessThan">
      <formula>0</formula>
    </cfRule>
  </conditionalFormatting>
  <conditionalFormatting sqref="G10:H10 H7 H9">
    <cfRule type="cellIs" dxfId="236" priority="623" operator="lessThan">
      <formula>0</formula>
    </cfRule>
  </conditionalFormatting>
  <conditionalFormatting sqref="G12:H12">
    <cfRule type="cellIs" dxfId="235" priority="622" operator="greaterThan">
      <formula>0</formula>
    </cfRule>
  </conditionalFormatting>
  <conditionalFormatting sqref="G16:H16">
    <cfRule type="cellIs" dxfId="234" priority="621" operator="greaterThan">
      <formula>0</formula>
    </cfRule>
  </conditionalFormatting>
  <conditionalFormatting sqref="H19 G20:H20">
    <cfRule type="cellIs" dxfId="233" priority="546" operator="lessThan">
      <formula>0</formula>
    </cfRule>
  </conditionalFormatting>
  <conditionalFormatting sqref="D19:E20">
    <cfRule type="cellIs" dxfId="232" priority="545" operator="lessThan">
      <formula>0</formula>
    </cfRule>
  </conditionalFormatting>
  <conditionalFormatting sqref="J7">
    <cfRule type="expression" dxfId="231" priority="607">
      <formula>H7&gt;0</formula>
    </cfRule>
    <cfRule type="expression" dxfId="230" priority="608">
      <formula>H7&lt;0</formula>
    </cfRule>
    <cfRule type="cellIs" dxfId="229" priority="609" stopIfTrue="1" operator="equal">
      <formula>"J"</formula>
    </cfRule>
    <cfRule type="cellIs" dxfId="228" priority="610" stopIfTrue="1" operator="equal">
      <formula>"L"</formula>
    </cfRule>
    <cfRule type="cellIs" dxfId="227" priority="611" stopIfTrue="1" operator="equal">
      <formula>"K"</formula>
    </cfRule>
  </conditionalFormatting>
  <conditionalFormatting sqref="H8">
    <cfRule type="cellIs" dxfId="226" priority="565" operator="lessThan">
      <formula>0</formula>
    </cfRule>
  </conditionalFormatting>
  <conditionalFormatting sqref="H13 G14:H14">
    <cfRule type="cellIs" dxfId="225" priority="561" operator="lessThan">
      <formula>0</formula>
    </cfRule>
  </conditionalFormatting>
  <conditionalFormatting sqref="D13:E14">
    <cfRule type="cellIs" dxfId="224" priority="560" operator="lessThan">
      <formula>0</formula>
    </cfRule>
  </conditionalFormatting>
  <conditionalFormatting sqref="R39">
    <cfRule type="cellIs" dxfId="223" priority="58" stopIfTrue="1" operator="equal">
      <formula>"J"</formula>
    </cfRule>
    <cfRule type="cellIs" dxfId="222" priority="59" stopIfTrue="1" operator="equal">
      <formula>"L"</formula>
    </cfRule>
    <cfRule type="cellIs" dxfId="221" priority="60" stopIfTrue="1" operator="equal">
      <formula>"K"</formula>
    </cfRule>
  </conditionalFormatting>
  <conditionalFormatting sqref="H41 G42:H42">
    <cfRule type="cellIs" dxfId="220" priority="441" operator="lessThan">
      <formula>0</formula>
    </cfRule>
  </conditionalFormatting>
  <conditionalFormatting sqref="H37 G38:H38">
    <cfRule type="cellIs" dxfId="219" priority="442" operator="lessThan">
      <formula>0</formula>
    </cfRule>
  </conditionalFormatting>
  <conditionalFormatting sqref="D37:E38 D41:E42">
    <cfRule type="cellIs" dxfId="218" priority="440" operator="lessThan">
      <formula>0</formula>
    </cfRule>
  </conditionalFormatting>
  <conditionalFormatting sqref="J32">
    <cfRule type="cellIs" dxfId="217" priority="464" stopIfTrue="1" operator="equal">
      <formula>"J"</formula>
    </cfRule>
    <cfRule type="cellIs" dxfId="216" priority="465" stopIfTrue="1" operator="equal">
      <formula>"L"</formula>
    </cfRule>
    <cfRule type="cellIs" dxfId="215" priority="466" stopIfTrue="1" operator="equal">
      <formula>"K"</formula>
    </cfRule>
  </conditionalFormatting>
  <conditionalFormatting sqref="J36">
    <cfRule type="cellIs" dxfId="214" priority="461" stopIfTrue="1" operator="equal">
      <formula>"J"</formula>
    </cfRule>
    <cfRule type="cellIs" dxfId="213" priority="462" stopIfTrue="1" operator="equal">
      <formula>"L"</formula>
    </cfRule>
    <cfRule type="cellIs" dxfId="212" priority="463" stopIfTrue="1" operator="equal">
      <formula>"K"</formula>
    </cfRule>
  </conditionalFormatting>
  <conditionalFormatting sqref="J37">
    <cfRule type="cellIs" dxfId="211" priority="449" stopIfTrue="1" operator="equal">
      <formula>"J"</formula>
    </cfRule>
    <cfRule type="cellIs" dxfId="210" priority="450" stopIfTrue="1" operator="equal">
      <formula>"L"</formula>
    </cfRule>
    <cfRule type="cellIs" dxfId="209" priority="451" stopIfTrue="1" operator="equal">
      <formula>"K"</formula>
    </cfRule>
  </conditionalFormatting>
  <conditionalFormatting sqref="J41">
    <cfRule type="cellIs" dxfId="208" priority="446" stopIfTrue="1" operator="equal">
      <formula>"J"</formula>
    </cfRule>
    <cfRule type="cellIs" dxfId="207" priority="447" stopIfTrue="1" operator="equal">
      <formula>"L"</formula>
    </cfRule>
    <cfRule type="cellIs" dxfId="206" priority="448" stopIfTrue="1" operator="equal">
      <formula>"K"</formula>
    </cfRule>
  </conditionalFormatting>
  <conditionalFormatting sqref="J29">
    <cfRule type="cellIs" dxfId="205" priority="458" stopIfTrue="1" operator="equal">
      <formula>"J"</formula>
    </cfRule>
    <cfRule type="cellIs" dxfId="204" priority="459" stopIfTrue="1" operator="equal">
      <formula>"L"</formula>
    </cfRule>
    <cfRule type="cellIs" dxfId="203" priority="460" stopIfTrue="1" operator="equal">
      <formula>"K"</formula>
    </cfRule>
  </conditionalFormatting>
  <conditionalFormatting sqref="J31">
    <cfRule type="cellIs" dxfId="202" priority="455" stopIfTrue="1" operator="equal">
      <formula>"J"</formula>
    </cfRule>
    <cfRule type="cellIs" dxfId="201" priority="456" stopIfTrue="1" operator="equal">
      <formula>"L"</formula>
    </cfRule>
    <cfRule type="cellIs" dxfId="200" priority="457" stopIfTrue="1" operator="equal">
      <formula>"K"</formula>
    </cfRule>
  </conditionalFormatting>
  <conditionalFormatting sqref="J35">
    <cfRule type="cellIs" dxfId="199" priority="452" stopIfTrue="1" operator="equal">
      <formula>"J"</formula>
    </cfRule>
    <cfRule type="cellIs" dxfId="198" priority="453" stopIfTrue="1" operator="equal">
      <formula>"L"</formula>
    </cfRule>
    <cfRule type="cellIs" dxfId="197" priority="454" stopIfTrue="1" operator="equal">
      <formula>"K"</formula>
    </cfRule>
  </conditionalFormatting>
  <conditionalFormatting sqref="G30:H30 H27 H29">
    <cfRule type="cellIs" dxfId="196" priority="445" operator="lessThan">
      <formula>0</formula>
    </cfRule>
  </conditionalFormatting>
  <conditionalFormatting sqref="G32:H32">
    <cfRule type="cellIs" dxfId="195" priority="444" operator="greaterThan">
      <formula>0</formula>
    </cfRule>
  </conditionalFormatting>
  <conditionalFormatting sqref="G36:H36">
    <cfRule type="cellIs" dxfId="194" priority="443" operator="greaterThan">
      <formula>0</formula>
    </cfRule>
  </conditionalFormatting>
  <conditionalFormatting sqref="H39 G40:H40">
    <cfRule type="cellIs" dxfId="193" priority="376" operator="lessThan">
      <formula>0</formula>
    </cfRule>
  </conditionalFormatting>
  <conditionalFormatting sqref="D39:E40">
    <cfRule type="cellIs" dxfId="192" priority="375" operator="lessThan">
      <formula>0</formula>
    </cfRule>
  </conditionalFormatting>
  <conditionalFormatting sqref="J27 J30 J38 J42 J34 J40">
    <cfRule type="expression" dxfId="191" priority="435">
      <formula>H27&gt;0</formula>
    </cfRule>
    <cfRule type="expression" dxfId="190" priority="436">
      <formula>H27&lt;0</formula>
    </cfRule>
    <cfRule type="cellIs" dxfId="189" priority="437" stopIfTrue="1" operator="equal">
      <formula>"J"</formula>
    </cfRule>
    <cfRule type="cellIs" dxfId="188" priority="438" stopIfTrue="1" operator="equal">
      <formula>"L"</formula>
    </cfRule>
    <cfRule type="cellIs" dxfId="187" priority="439" stopIfTrue="1" operator="equal">
      <formula>"K"</formula>
    </cfRule>
  </conditionalFormatting>
  <conditionalFormatting sqref="H28">
    <cfRule type="cellIs" dxfId="186" priority="393" operator="lessThan">
      <formula>0</formula>
    </cfRule>
  </conditionalFormatting>
  <conditionalFormatting sqref="J33">
    <cfRule type="cellIs" dxfId="185" priority="390" stopIfTrue="1" operator="equal">
      <formula>"J"</formula>
    </cfRule>
    <cfRule type="cellIs" dxfId="184" priority="391" stopIfTrue="1" operator="equal">
      <formula>"L"</formula>
    </cfRule>
    <cfRule type="cellIs" dxfId="183" priority="392" stopIfTrue="1" operator="equal">
      <formula>"K"</formula>
    </cfRule>
  </conditionalFormatting>
  <conditionalFormatting sqref="H33 G34:H34">
    <cfRule type="cellIs" dxfId="182" priority="389" operator="lessThan">
      <formula>0</formula>
    </cfRule>
  </conditionalFormatting>
  <conditionalFormatting sqref="L17:M18 L21:M22">
    <cfRule type="cellIs" dxfId="181" priority="318" operator="lessThan">
      <formula>0</formula>
    </cfRule>
  </conditionalFormatting>
  <conditionalFormatting sqref="O10:P10 P7:P9">
    <cfRule type="cellIs" dxfId="180" priority="323" operator="lessThan">
      <formula>0</formula>
    </cfRule>
  </conditionalFormatting>
  <conditionalFormatting sqref="O12:P12">
    <cfRule type="cellIs" dxfId="179" priority="322" operator="greaterThan">
      <formula>0</formula>
    </cfRule>
  </conditionalFormatting>
  <conditionalFormatting sqref="O16:P16">
    <cfRule type="cellIs" dxfId="178" priority="321" operator="greaterThan">
      <formula>0</formula>
    </cfRule>
  </conditionalFormatting>
  <conditionalFormatting sqref="P17 O18:P18">
    <cfRule type="cellIs" dxfId="177" priority="320" operator="lessThan">
      <formula>0</formula>
    </cfRule>
  </conditionalFormatting>
  <conditionalFormatting sqref="P21 O22:P22">
    <cfRule type="cellIs" dxfId="176" priority="319" operator="lessThan">
      <formula>0</formula>
    </cfRule>
  </conditionalFormatting>
  <conditionalFormatting sqref="R12">
    <cfRule type="cellIs" dxfId="175" priority="303" stopIfTrue="1" operator="equal">
      <formula>"J"</formula>
    </cfRule>
    <cfRule type="cellIs" dxfId="174" priority="304" stopIfTrue="1" operator="equal">
      <formula>"L"</formula>
    </cfRule>
    <cfRule type="cellIs" dxfId="173" priority="305" stopIfTrue="1" operator="equal">
      <formula>"K"</formula>
    </cfRule>
  </conditionalFormatting>
  <conditionalFormatting sqref="R16">
    <cfRule type="cellIs" dxfId="172" priority="300" stopIfTrue="1" operator="equal">
      <formula>"J"</formula>
    </cfRule>
    <cfRule type="cellIs" dxfId="171" priority="301" stopIfTrue="1" operator="equal">
      <formula>"L"</formula>
    </cfRule>
    <cfRule type="cellIs" dxfId="170" priority="302" stopIfTrue="1" operator="equal">
      <formula>"K"</formula>
    </cfRule>
  </conditionalFormatting>
  <conditionalFormatting sqref="R17">
    <cfRule type="cellIs" dxfId="169" priority="288" stopIfTrue="1" operator="equal">
      <formula>"J"</formula>
    </cfRule>
    <cfRule type="cellIs" dxfId="168" priority="289" stopIfTrue="1" operator="equal">
      <formula>"L"</formula>
    </cfRule>
    <cfRule type="cellIs" dxfId="167" priority="290" stopIfTrue="1" operator="equal">
      <formula>"K"</formula>
    </cfRule>
  </conditionalFormatting>
  <conditionalFormatting sqref="R21">
    <cfRule type="cellIs" dxfId="166" priority="285" stopIfTrue="1" operator="equal">
      <formula>"J"</formula>
    </cfRule>
    <cfRule type="cellIs" dxfId="165" priority="286" stopIfTrue="1" operator="equal">
      <formula>"L"</formula>
    </cfRule>
    <cfRule type="cellIs" dxfId="164" priority="287" stopIfTrue="1" operator="equal">
      <formula>"K"</formula>
    </cfRule>
  </conditionalFormatting>
  <conditionalFormatting sqref="R9">
    <cfRule type="cellIs" dxfId="163" priority="297" stopIfTrue="1" operator="equal">
      <formula>"J"</formula>
    </cfRule>
    <cfRule type="cellIs" dxfId="162" priority="298" stopIfTrue="1" operator="equal">
      <formula>"L"</formula>
    </cfRule>
    <cfRule type="cellIs" dxfId="161" priority="299" stopIfTrue="1" operator="equal">
      <formula>"K"</formula>
    </cfRule>
  </conditionalFormatting>
  <conditionalFormatting sqref="R11">
    <cfRule type="cellIs" dxfId="160" priority="294" stopIfTrue="1" operator="equal">
      <formula>"J"</formula>
    </cfRule>
    <cfRule type="cellIs" dxfId="159" priority="295" stopIfTrue="1" operator="equal">
      <formula>"L"</formula>
    </cfRule>
    <cfRule type="cellIs" dxfId="158" priority="296" stopIfTrue="1" operator="equal">
      <formula>"K"</formula>
    </cfRule>
  </conditionalFormatting>
  <conditionalFormatting sqref="R15">
    <cfRule type="cellIs" dxfId="157" priority="291" stopIfTrue="1" operator="equal">
      <formula>"J"</formula>
    </cfRule>
    <cfRule type="cellIs" dxfId="156" priority="292" stopIfTrue="1" operator="equal">
      <formula>"L"</formula>
    </cfRule>
    <cfRule type="cellIs" dxfId="155" priority="293" stopIfTrue="1" operator="equal">
      <formula>"K"</formula>
    </cfRule>
  </conditionalFormatting>
  <conditionalFormatting sqref="R7">
    <cfRule type="expression" dxfId="154" priority="233">
      <formula>P7&gt;0</formula>
    </cfRule>
    <cfRule type="expression" dxfId="153" priority="234">
      <formula>P7&lt;0</formula>
    </cfRule>
    <cfRule type="cellIs" dxfId="152" priority="235" stopIfTrue="1" operator="equal">
      <formula>"J"</formula>
    </cfRule>
    <cfRule type="cellIs" dxfId="151" priority="236" stopIfTrue="1" operator="equal">
      <formula>"L"</formula>
    </cfRule>
    <cfRule type="cellIs" dxfId="150" priority="237" stopIfTrue="1" operator="equal">
      <formula>"K"</formula>
    </cfRule>
  </conditionalFormatting>
  <conditionalFormatting sqref="R10">
    <cfRule type="expression" dxfId="149" priority="228">
      <formula>P10&gt;0</formula>
    </cfRule>
    <cfRule type="expression" dxfId="148" priority="229">
      <formula>P10&lt;0</formula>
    </cfRule>
    <cfRule type="cellIs" dxfId="147" priority="230" stopIfTrue="1" operator="equal">
      <formula>"J"</formula>
    </cfRule>
    <cfRule type="cellIs" dxfId="146" priority="231" stopIfTrue="1" operator="equal">
      <formula>"L"</formula>
    </cfRule>
    <cfRule type="cellIs" dxfId="145" priority="232" stopIfTrue="1" operator="equal">
      <formula>"K"</formula>
    </cfRule>
  </conditionalFormatting>
  <conditionalFormatting sqref="R18">
    <cfRule type="expression" dxfId="144" priority="223">
      <formula>P18&gt;0</formula>
    </cfRule>
    <cfRule type="expression" dxfId="143" priority="224">
      <formula>P18&lt;0</formula>
    </cfRule>
    <cfRule type="cellIs" dxfId="142" priority="225" stopIfTrue="1" operator="equal">
      <formula>"J"</formula>
    </cfRule>
    <cfRule type="cellIs" dxfId="141" priority="226" stopIfTrue="1" operator="equal">
      <formula>"L"</formula>
    </cfRule>
    <cfRule type="cellIs" dxfId="140" priority="227" stopIfTrue="1" operator="equal">
      <formula>"K"</formula>
    </cfRule>
  </conditionalFormatting>
  <conditionalFormatting sqref="R22">
    <cfRule type="expression" dxfId="139" priority="218">
      <formula>P22&gt;0</formula>
    </cfRule>
    <cfRule type="expression" dxfId="138" priority="219">
      <formula>P22&lt;0</formula>
    </cfRule>
    <cfRule type="cellIs" dxfId="137" priority="220" stopIfTrue="1" operator="equal">
      <formula>"J"</formula>
    </cfRule>
    <cfRule type="cellIs" dxfId="136" priority="221" stopIfTrue="1" operator="equal">
      <formula>"L"</formula>
    </cfRule>
    <cfRule type="cellIs" dxfId="135" priority="222" stopIfTrue="1" operator="equal">
      <formula>"K"</formula>
    </cfRule>
  </conditionalFormatting>
  <conditionalFormatting sqref="L13:M14">
    <cfRule type="cellIs" dxfId="134" priority="179" operator="lessThan">
      <formula>0</formula>
    </cfRule>
  </conditionalFormatting>
  <conditionalFormatting sqref="P13 O14:P14">
    <cfRule type="cellIs" dxfId="133" priority="180" operator="lessThan">
      <formula>0</formula>
    </cfRule>
  </conditionalFormatting>
  <conditionalFormatting sqref="R13">
    <cfRule type="cellIs" dxfId="132" priority="176" stopIfTrue="1" operator="equal">
      <formula>"J"</formula>
    </cfRule>
    <cfRule type="cellIs" dxfId="131" priority="177" stopIfTrue="1" operator="equal">
      <formula>"L"</formula>
    </cfRule>
    <cfRule type="cellIs" dxfId="130" priority="178" stopIfTrue="1" operator="equal">
      <formula>"K"</formula>
    </cfRule>
  </conditionalFormatting>
  <conditionalFormatting sqref="R14">
    <cfRule type="expression" dxfId="129" priority="171">
      <formula>P14&gt;0</formula>
    </cfRule>
    <cfRule type="expression" dxfId="128" priority="172">
      <formula>P14&lt;0</formula>
    </cfRule>
    <cfRule type="cellIs" dxfId="127" priority="173" stopIfTrue="1" operator="equal">
      <formula>"J"</formula>
    </cfRule>
    <cfRule type="cellIs" dxfId="126" priority="174" stopIfTrue="1" operator="equal">
      <formula>"L"</formula>
    </cfRule>
    <cfRule type="cellIs" dxfId="125" priority="175" stopIfTrue="1" operator="equal">
      <formula>"K"</formula>
    </cfRule>
  </conditionalFormatting>
  <conditionalFormatting sqref="L19:M20">
    <cfRule type="cellIs" dxfId="124" priority="169" operator="lessThan">
      <formula>0</formula>
    </cfRule>
  </conditionalFormatting>
  <conditionalFormatting sqref="P19 O20:P20">
    <cfRule type="cellIs" dxfId="123" priority="170" operator="lessThan">
      <formula>0</formula>
    </cfRule>
  </conditionalFormatting>
  <conditionalFormatting sqref="R19">
    <cfRule type="cellIs" dxfId="122" priority="166" stopIfTrue="1" operator="equal">
      <formula>"J"</formula>
    </cfRule>
    <cfRule type="cellIs" dxfId="121" priority="167" stopIfTrue="1" operator="equal">
      <formula>"L"</formula>
    </cfRule>
    <cfRule type="cellIs" dxfId="120" priority="168" stopIfTrue="1" operator="equal">
      <formula>"K"</formula>
    </cfRule>
  </conditionalFormatting>
  <conditionalFormatting sqref="R20">
    <cfRule type="expression" dxfId="119" priority="161">
      <formula>P20&gt;0</formula>
    </cfRule>
    <cfRule type="expression" dxfId="118" priority="162">
      <formula>P20&lt;0</formula>
    </cfRule>
    <cfRule type="cellIs" dxfId="117" priority="163" stopIfTrue="1" operator="equal">
      <formula>"J"</formula>
    </cfRule>
    <cfRule type="cellIs" dxfId="116" priority="164" stopIfTrue="1" operator="equal">
      <formula>"L"</formula>
    </cfRule>
    <cfRule type="cellIs" dxfId="115" priority="165" stopIfTrue="1" operator="equal">
      <formula>"K"</formula>
    </cfRule>
  </conditionalFormatting>
  <conditionalFormatting sqref="L37:M38 L41:M42">
    <cfRule type="cellIs" dxfId="114" priority="115" operator="lessThan">
      <formula>0</formula>
    </cfRule>
  </conditionalFormatting>
  <conditionalFormatting sqref="O30:P30 P27 P29">
    <cfRule type="cellIs" dxfId="113" priority="120" operator="lessThan">
      <formula>0</formula>
    </cfRule>
  </conditionalFormatting>
  <conditionalFormatting sqref="O32:P32">
    <cfRule type="cellIs" dxfId="112" priority="119" operator="greaterThan">
      <formula>0</formula>
    </cfRule>
  </conditionalFormatting>
  <conditionalFormatting sqref="O36:P36">
    <cfRule type="cellIs" dxfId="111" priority="118" operator="greaterThan">
      <formula>0</formula>
    </cfRule>
  </conditionalFormatting>
  <conditionalFormatting sqref="P37 O38:P38">
    <cfRule type="cellIs" dxfId="110" priority="117" operator="lessThan">
      <formula>0</formula>
    </cfRule>
  </conditionalFormatting>
  <conditionalFormatting sqref="P41 O42:P42">
    <cfRule type="cellIs" dxfId="109" priority="116" operator="lessThan">
      <formula>0</formula>
    </cfRule>
  </conditionalFormatting>
  <conditionalFormatting sqref="R32">
    <cfRule type="cellIs" dxfId="108" priority="112" stopIfTrue="1" operator="equal">
      <formula>"J"</formula>
    </cfRule>
    <cfRule type="cellIs" dxfId="107" priority="113" stopIfTrue="1" operator="equal">
      <formula>"L"</formula>
    </cfRule>
    <cfRule type="cellIs" dxfId="106" priority="114" stopIfTrue="1" operator="equal">
      <formula>"K"</formula>
    </cfRule>
  </conditionalFormatting>
  <conditionalFormatting sqref="R36">
    <cfRule type="cellIs" dxfId="105" priority="109" stopIfTrue="1" operator="equal">
      <formula>"J"</formula>
    </cfRule>
    <cfRule type="cellIs" dxfId="104" priority="110" stopIfTrue="1" operator="equal">
      <formula>"L"</formula>
    </cfRule>
    <cfRule type="cellIs" dxfId="103" priority="111" stopIfTrue="1" operator="equal">
      <formula>"K"</formula>
    </cfRule>
  </conditionalFormatting>
  <conditionalFormatting sqref="R37">
    <cfRule type="cellIs" dxfId="102" priority="97" stopIfTrue="1" operator="equal">
      <formula>"J"</formula>
    </cfRule>
    <cfRule type="cellIs" dxfId="101" priority="98" stopIfTrue="1" operator="equal">
      <formula>"L"</formula>
    </cfRule>
    <cfRule type="cellIs" dxfId="100" priority="99" stopIfTrue="1" operator="equal">
      <formula>"K"</formula>
    </cfRule>
  </conditionalFormatting>
  <conditionalFormatting sqref="R41">
    <cfRule type="cellIs" dxfId="99" priority="94" stopIfTrue="1" operator="equal">
      <formula>"J"</formula>
    </cfRule>
    <cfRule type="cellIs" dxfId="98" priority="95" stopIfTrue="1" operator="equal">
      <formula>"L"</formula>
    </cfRule>
    <cfRule type="cellIs" dxfId="97" priority="96" stopIfTrue="1" operator="equal">
      <formula>"K"</formula>
    </cfRule>
  </conditionalFormatting>
  <conditionalFormatting sqref="R29">
    <cfRule type="cellIs" dxfId="96" priority="106" stopIfTrue="1" operator="equal">
      <formula>"J"</formula>
    </cfRule>
    <cfRule type="cellIs" dxfId="95" priority="107" stopIfTrue="1" operator="equal">
      <formula>"L"</formula>
    </cfRule>
    <cfRule type="cellIs" dxfId="94" priority="108" stopIfTrue="1" operator="equal">
      <formula>"K"</formula>
    </cfRule>
  </conditionalFormatting>
  <conditionalFormatting sqref="R31">
    <cfRule type="cellIs" dxfId="93" priority="103" stopIfTrue="1" operator="equal">
      <formula>"J"</formula>
    </cfRule>
    <cfRule type="cellIs" dxfId="92" priority="104" stopIfTrue="1" operator="equal">
      <formula>"L"</formula>
    </cfRule>
    <cfRule type="cellIs" dxfId="91" priority="105" stopIfTrue="1" operator="equal">
      <formula>"K"</formula>
    </cfRule>
  </conditionalFormatting>
  <conditionalFormatting sqref="R35">
    <cfRule type="cellIs" dxfId="90" priority="100" stopIfTrue="1" operator="equal">
      <formula>"J"</formula>
    </cfRule>
    <cfRule type="cellIs" dxfId="89" priority="101" stopIfTrue="1" operator="equal">
      <formula>"L"</formula>
    </cfRule>
    <cfRule type="cellIs" dxfId="88" priority="102" stopIfTrue="1" operator="equal">
      <formula>"K"</formula>
    </cfRule>
  </conditionalFormatting>
  <conditionalFormatting sqref="R27:R28">
    <cfRule type="expression" dxfId="87" priority="89">
      <formula>P27&gt;0</formula>
    </cfRule>
    <cfRule type="expression" dxfId="86" priority="90">
      <formula>P27&lt;0</formula>
    </cfRule>
    <cfRule type="cellIs" dxfId="85" priority="91" stopIfTrue="1" operator="equal">
      <formula>"J"</formula>
    </cfRule>
    <cfRule type="cellIs" dxfId="84" priority="92" stopIfTrue="1" operator="equal">
      <formula>"L"</formula>
    </cfRule>
    <cfRule type="cellIs" dxfId="83" priority="93" stopIfTrue="1" operator="equal">
      <formula>"K"</formula>
    </cfRule>
  </conditionalFormatting>
  <conditionalFormatting sqref="R30">
    <cfRule type="expression" dxfId="82" priority="84">
      <formula>P30&gt;0</formula>
    </cfRule>
    <cfRule type="expression" dxfId="81" priority="85">
      <formula>P30&lt;0</formula>
    </cfRule>
    <cfRule type="cellIs" dxfId="80" priority="86" stopIfTrue="1" operator="equal">
      <formula>"J"</formula>
    </cfRule>
    <cfRule type="cellIs" dxfId="79" priority="87" stopIfTrue="1" operator="equal">
      <formula>"L"</formula>
    </cfRule>
    <cfRule type="cellIs" dxfId="78" priority="88" stopIfTrue="1" operator="equal">
      <formula>"K"</formula>
    </cfRule>
  </conditionalFormatting>
  <conditionalFormatting sqref="R38">
    <cfRule type="expression" dxfId="77" priority="79">
      <formula>P38&gt;0</formula>
    </cfRule>
    <cfRule type="expression" dxfId="76" priority="80">
      <formula>P38&lt;0</formula>
    </cfRule>
    <cfRule type="cellIs" dxfId="75" priority="81" stopIfTrue="1" operator="equal">
      <formula>"J"</formula>
    </cfRule>
    <cfRule type="cellIs" dxfId="74" priority="82" stopIfTrue="1" operator="equal">
      <formula>"L"</formula>
    </cfRule>
    <cfRule type="cellIs" dxfId="73" priority="83" stopIfTrue="1" operator="equal">
      <formula>"K"</formula>
    </cfRule>
  </conditionalFormatting>
  <conditionalFormatting sqref="R42">
    <cfRule type="expression" dxfId="72" priority="74">
      <formula>P42&gt;0</formula>
    </cfRule>
    <cfRule type="expression" dxfId="71" priority="75">
      <formula>P42&lt;0</formula>
    </cfRule>
    <cfRule type="cellIs" dxfId="70" priority="76" stopIfTrue="1" operator="equal">
      <formula>"J"</formula>
    </cfRule>
    <cfRule type="cellIs" dxfId="69" priority="77" stopIfTrue="1" operator="equal">
      <formula>"L"</formula>
    </cfRule>
    <cfRule type="cellIs" dxfId="68" priority="78" stopIfTrue="1" operator="equal">
      <formula>"K"</formula>
    </cfRule>
  </conditionalFormatting>
  <conditionalFormatting sqref="P28">
    <cfRule type="cellIs" dxfId="67" priority="73" operator="lessThan">
      <formula>0</formula>
    </cfRule>
  </conditionalFormatting>
  <conditionalFormatting sqref="L33:M34">
    <cfRule type="cellIs" dxfId="66" priority="71" operator="lessThan">
      <formula>0</formula>
    </cfRule>
  </conditionalFormatting>
  <conditionalFormatting sqref="P33 O34:P34">
    <cfRule type="cellIs" dxfId="65" priority="72" operator="lessThan">
      <formula>0</formula>
    </cfRule>
  </conditionalFormatting>
  <conditionalFormatting sqref="R33">
    <cfRule type="cellIs" dxfId="64" priority="68" stopIfTrue="1" operator="equal">
      <formula>"J"</formula>
    </cfRule>
    <cfRule type="cellIs" dxfId="63" priority="69" stopIfTrue="1" operator="equal">
      <formula>"L"</formula>
    </cfRule>
    <cfRule type="cellIs" dxfId="62" priority="70" stopIfTrue="1" operator="equal">
      <formula>"K"</formula>
    </cfRule>
  </conditionalFormatting>
  <conditionalFormatting sqref="R34">
    <cfRule type="expression" dxfId="61" priority="63">
      <formula>P34&gt;0</formula>
    </cfRule>
    <cfRule type="expression" dxfId="60" priority="64">
      <formula>P34&lt;0</formula>
    </cfRule>
    <cfRule type="cellIs" dxfId="59" priority="65" stopIfTrue="1" operator="equal">
      <formula>"J"</formula>
    </cfRule>
    <cfRule type="cellIs" dxfId="58" priority="66" stopIfTrue="1" operator="equal">
      <formula>"L"</formula>
    </cfRule>
    <cfRule type="cellIs" dxfId="57" priority="67" stopIfTrue="1" operator="equal">
      <formula>"K"</formula>
    </cfRule>
  </conditionalFormatting>
  <conditionalFormatting sqref="R40">
    <cfRule type="expression" dxfId="56" priority="53">
      <formula>P40&gt;0</formula>
    </cfRule>
    <cfRule type="expression" dxfId="55" priority="54">
      <formula>P40&lt;0</formula>
    </cfRule>
    <cfRule type="cellIs" dxfId="54" priority="55" stopIfTrue="1" operator="equal">
      <formula>"J"</formula>
    </cfRule>
    <cfRule type="cellIs" dxfId="53" priority="56" stopIfTrue="1" operator="equal">
      <formula>"L"</formula>
    </cfRule>
    <cfRule type="cellIs" dxfId="52" priority="57" stopIfTrue="1" operator="equal">
      <formula>"K"</formula>
    </cfRule>
  </conditionalFormatting>
  <conditionalFormatting sqref="J9">
    <cfRule type="cellIs" dxfId="51" priority="50" stopIfTrue="1" operator="equal">
      <formula>"J"</formula>
    </cfRule>
    <cfRule type="cellIs" dxfId="50" priority="51" stopIfTrue="1" operator="equal">
      <formula>"L"</formula>
    </cfRule>
    <cfRule type="cellIs" dxfId="49" priority="52" stopIfTrue="1" operator="equal">
      <formula>"K"</formula>
    </cfRule>
  </conditionalFormatting>
  <conditionalFormatting sqref="J10">
    <cfRule type="expression" dxfId="48" priority="45">
      <formula>H10&gt;0</formula>
    </cfRule>
    <cfRule type="expression" dxfId="47" priority="46">
      <formula>H10&lt;0</formula>
    </cfRule>
    <cfRule type="cellIs" dxfId="46" priority="47" stopIfTrue="1" operator="equal">
      <formula>"J"</formula>
    </cfRule>
    <cfRule type="cellIs" dxfId="45" priority="48" stopIfTrue="1" operator="equal">
      <formula>"L"</formula>
    </cfRule>
    <cfRule type="cellIs" dxfId="44" priority="49" stopIfTrue="1" operator="equal">
      <formula>"K"</formula>
    </cfRule>
  </conditionalFormatting>
  <conditionalFormatting sqref="J11">
    <cfRule type="cellIs" dxfId="43" priority="42" stopIfTrue="1" operator="equal">
      <formula>"J"</formula>
    </cfRule>
    <cfRule type="cellIs" dxfId="42" priority="43" stopIfTrue="1" operator="equal">
      <formula>"L"</formula>
    </cfRule>
    <cfRule type="cellIs" dxfId="41" priority="44" stopIfTrue="1" operator="equal">
      <formula>"K"</formula>
    </cfRule>
  </conditionalFormatting>
  <conditionalFormatting sqref="J12">
    <cfRule type="cellIs" dxfId="40" priority="39" stopIfTrue="1" operator="equal">
      <formula>"J"</formula>
    </cfRule>
    <cfRule type="cellIs" dxfId="39" priority="40" stopIfTrue="1" operator="equal">
      <formula>"L"</formula>
    </cfRule>
    <cfRule type="cellIs" dxfId="38" priority="41" stopIfTrue="1" operator="equal">
      <formula>"K"</formula>
    </cfRule>
  </conditionalFormatting>
  <conditionalFormatting sqref="J16">
    <cfRule type="cellIs" dxfId="37" priority="36" stopIfTrue="1" operator="equal">
      <formula>"J"</formula>
    </cfRule>
    <cfRule type="cellIs" dxfId="36" priority="37" stopIfTrue="1" operator="equal">
      <formula>"L"</formula>
    </cfRule>
    <cfRule type="cellIs" dxfId="35" priority="38" stopIfTrue="1" operator="equal">
      <formula>"K"</formula>
    </cfRule>
  </conditionalFormatting>
  <conditionalFormatting sqref="J17">
    <cfRule type="cellIs" dxfId="34" priority="30" stopIfTrue="1" operator="equal">
      <formula>"J"</formula>
    </cfRule>
    <cfRule type="cellIs" dxfId="33" priority="31" stopIfTrue="1" operator="equal">
      <formula>"L"</formula>
    </cfRule>
    <cfRule type="cellIs" dxfId="32" priority="32" stopIfTrue="1" operator="equal">
      <formula>"K"</formula>
    </cfRule>
  </conditionalFormatting>
  <conditionalFormatting sqref="J21">
    <cfRule type="cellIs" dxfId="31" priority="27" stopIfTrue="1" operator="equal">
      <formula>"J"</formula>
    </cfRule>
    <cfRule type="cellIs" dxfId="30" priority="28" stopIfTrue="1" operator="equal">
      <formula>"L"</formula>
    </cfRule>
    <cfRule type="cellIs" dxfId="29" priority="29" stopIfTrue="1" operator="equal">
      <formula>"K"</formula>
    </cfRule>
  </conditionalFormatting>
  <conditionalFormatting sqref="J15">
    <cfRule type="cellIs" dxfId="28" priority="33" stopIfTrue="1" operator="equal">
      <formula>"J"</formula>
    </cfRule>
    <cfRule type="cellIs" dxfId="27" priority="34" stopIfTrue="1" operator="equal">
      <formula>"L"</formula>
    </cfRule>
    <cfRule type="cellIs" dxfId="26" priority="35" stopIfTrue="1" operator="equal">
      <formula>"K"</formula>
    </cfRule>
  </conditionalFormatting>
  <conditionalFormatting sqref="J18">
    <cfRule type="expression" dxfId="25" priority="22">
      <formula>H18&gt;0</formula>
    </cfRule>
    <cfRule type="expression" dxfId="24" priority="23">
      <formula>H18&lt;0</formula>
    </cfRule>
    <cfRule type="cellIs" dxfId="23" priority="24" stopIfTrue="1" operator="equal">
      <formula>"J"</formula>
    </cfRule>
    <cfRule type="cellIs" dxfId="22" priority="25" stopIfTrue="1" operator="equal">
      <formula>"L"</formula>
    </cfRule>
    <cfRule type="cellIs" dxfId="21" priority="26" stopIfTrue="1" operator="equal">
      <formula>"K"</formula>
    </cfRule>
  </conditionalFormatting>
  <conditionalFormatting sqref="J22">
    <cfRule type="expression" dxfId="20" priority="17">
      <formula>H22&gt;0</formula>
    </cfRule>
    <cfRule type="expression" dxfId="19" priority="18">
      <formula>H22&lt;0</formula>
    </cfRule>
    <cfRule type="cellIs" dxfId="18" priority="19" stopIfTrue="1" operator="equal">
      <formula>"J"</formula>
    </cfRule>
    <cfRule type="cellIs" dxfId="17" priority="20" stopIfTrue="1" operator="equal">
      <formula>"L"</formula>
    </cfRule>
    <cfRule type="cellIs" dxfId="16" priority="21" stopIfTrue="1" operator="equal">
      <formula>"K"</formula>
    </cfRule>
  </conditionalFormatting>
  <conditionalFormatting sqref="J13">
    <cfRule type="cellIs" dxfId="15" priority="14" stopIfTrue="1" operator="equal">
      <formula>"J"</formula>
    </cfRule>
    <cfRule type="cellIs" dxfId="14" priority="15" stopIfTrue="1" operator="equal">
      <formula>"L"</formula>
    </cfRule>
    <cfRule type="cellIs" dxfId="13" priority="16" stopIfTrue="1" operator="equal">
      <formula>"K"</formula>
    </cfRule>
  </conditionalFormatting>
  <conditionalFormatting sqref="J14">
    <cfRule type="expression" dxfId="12" priority="9">
      <formula>H14&gt;0</formula>
    </cfRule>
    <cfRule type="expression" dxfId="11" priority="10">
      <formula>H14&lt;0</formula>
    </cfRule>
    <cfRule type="cellIs" dxfId="10" priority="11" stopIfTrue="1" operator="equal">
      <formula>"J"</formula>
    </cfRule>
    <cfRule type="cellIs" dxfId="9" priority="12" stopIfTrue="1" operator="equal">
      <formula>"L"</formula>
    </cfRule>
    <cfRule type="cellIs" dxfId="8" priority="13" stopIfTrue="1" operator="equal">
      <formula>"K"</formula>
    </cfRule>
  </conditionalFormatting>
  <conditionalFormatting sqref="J19">
    <cfRule type="cellIs" dxfId="7" priority="6" stopIfTrue="1" operator="equal">
      <formula>"J"</formula>
    </cfRule>
    <cfRule type="cellIs" dxfId="6" priority="7" stopIfTrue="1" operator="equal">
      <formula>"L"</formula>
    </cfRule>
    <cfRule type="cellIs" dxfId="5" priority="8" stopIfTrue="1" operator="equal">
      <formula>"K"</formula>
    </cfRule>
  </conditionalFormatting>
  <conditionalFormatting sqref="J20">
    <cfRule type="expression" dxfId="4" priority="1">
      <formula>H20&gt;0</formula>
    </cfRule>
    <cfRule type="expression" dxfId="3" priority="2">
      <formula>H20&lt;0</formula>
    </cfRule>
    <cfRule type="cellIs" dxfId="2" priority="3" stopIfTrue="1" operator="equal">
      <formula>"J"</formula>
    </cfRule>
    <cfRule type="cellIs" dxfId="1" priority="4" stopIfTrue="1" operator="equal">
      <formula>"L"</formula>
    </cfRule>
    <cfRule type="cellIs" dxfId="0" priority="5" stopIfTrue="1" operator="equal">
      <formula>"K"</formula>
    </cfRule>
  </conditionalFormatting>
  <dataValidations count="1">
    <dataValidation allowBlank="1" showInputMessage="1" showErrorMessage="1" prompt="le nom de l'entreprise est à renseigner dans l'onglet Détail de l'activité" sqref="B2:E2"/>
  </dataValidations>
  <pageMargins left="0" right="0" top="0" bottom="0" header="0" footer="0"/>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T147"/>
  <sheetViews>
    <sheetView showGridLines="0" showRowColHeaders="0" zoomScaleNormal="100" workbookViewId="0">
      <pane ySplit="4" topLeftCell="A137" activePane="bottomLeft" state="frozenSplit"/>
      <selection pane="bottomLeft" activeCell="L141" sqref="L141"/>
    </sheetView>
  </sheetViews>
  <sheetFormatPr baseColWidth="10" defaultRowHeight="12.75" x14ac:dyDescent="0.2"/>
  <cols>
    <col min="1" max="1" width="1.7109375" customWidth="1"/>
    <col min="2" max="2" width="41.42578125" style="591" customWidth="1"/>
    <col min="3" max="4" width="6.7109375" customWidth="1"/>
    <col min="5" max="5" width="10.7109375" customWidth="1"/>
    <col min="6" max="6" width="8.7109375" customWidth="1"/>
    <col min="7" max="7" width="0.85546875" customWidth="1"/>
    <col min="8" max="8" width="11.7109375" style="565" bestFit="1" customWidth="1"/>
    <col min="9" max="9" width="11.5703125" style="565" bestFit="1" customWidth="1"/>
    <col min="10" max="10" width="8.7109375" style="565" customWidth="1"/>
    <col min="11" max="11" width="1.7109375" customWidth="1"/>
    <col min="12" max="12" width="11.7109375" customWidth="1"/>
    <col min="13" max="13" width="8.7109375" customWidth="1"/>
    <col min="14" max="14" width="0.85546875" customWidth="1"/>
    <col min="15" max="16" width="11.42578125" style="565"/>
    <col min="17" max="17" width="8.7109375" style="565" customWidth="1"/>
    <col min="18" max="18" width="0.85546875" style="697" customWidth="1"/>
    <col min="19" max="19" width="8" style="565" customWidth="1"/>
  </cols>
  <sheetData>
    <row r="1" spans="1:20" ht="6" customHeight="1" x14ac:dyDescent="0.2">
      <c r="B1"/>
      <c r="H1"/>
      <c r="I1"/>
      <c r="J1"/>
      <c r="O1"/>
      <c r="P1"/>
      <c r="Q1"/>
      <c r="R1" s="400"/>
      <c r="S1"/>
    </row>
    <row r="2" spans="1:20" s="4" customFormat="1" ht="20.100000000000001" customHeight="1" x14ac:dyDescent="0.25">
      <c r="A2" s="5"/>
      <c r="B2" s="806" t="str">
        <f>IF(ISBLANK(société)," ",société)</f>
        <v xml:space="preserve"> </v>
      </c>
      <c r="C2" s="170" t="s">
        <v>93</v>
      </c>
      <c r="D2" s="164" t="s">
        <v>94</v>
      </c>
      <c r="E2" s="1039" t="s">
        <v>206</v>
      </c>
      <c r="F2" s="1040"/>
      <c r="G2" s="19"/>
      <c r="H2" s="1029" t="s">
        <v>83</v>
      </c>
      <c r="I2" s="1031" t="s">
        <v>193</v>
      </c>
      <c r="J2" s="1032"/>
      <c r="K2" s="19"/>
      <c r="L2" s="1035" t="s">
        <v>207</v>
      </c>
      <c r="M2" s="1036"/>
      <c r="N2" s="19"/>
      <c r="O2" s="1019" t="s">
        <v>83</v>
      </c>
      <c r="P2" s="1021" t="s">
        <v>193</v>
      </c>
      <c r="Q2" s="1022"/>
      <c r="R2" s="6"/>
      <c r="S2" s="1017" t="s">
        <v>71</v>
      </c>
      <c r="T2" s="19"/>
    </row>
    <row r="3" spans="1:20" s="4" customFormat="1" ht="20.100000000000001" customHeight="1" x14ac:dyDescent="0.2">
      <c r="A3" s="5"/>
      <c r="B3" s="807" t="s">
        <v>192</v>
      </c>
      <c r="C3" s="171" t="s">
        <v>92</v>
      </c>
      <c r="D3" s="165" t="s">
        <v>92</v>
      </c>
      <c r="E3" s="174" t="s">
        <v>168</v>
      </c>
      <c r="F3" s="129" t="s">
        <v>92</v>
      </c>
      <c r="G3" s="20"/>
      <c r="H3" s="1030"/>
      <c r="I3" s="1033"/>
      <c r="J3" s="1034"/>
      <c r="K3" s="20"/>
      <c r="L3" s="139" t="s">
        <v>168</v>
      </c>
      <c r="M3" s="140" t="s">
        <v>92</v>
      </c>
      <c r="N3" s="20"/>
      <c r="O3" s="1020"/>
      <c r="P3" s="1023"/>
      <c r="Q3" s="1024"/>
      <c r="R3" s="6"/>
      <c r="S3" s="1018"/>
      <c r="T3" s="20"/>
    </row>
    <row r="4" spans="1:20" ht="6" customHeight="1" x14ac:dyDescent="0.2"/>
    <row r="5" spans="1:20" ht="20.100000000000001" customHeight="1" x14ac:dyDescent="0.2">
      <c r="B5" s="1057" t="s">
        <v>204</v>
      </c>
      <c r="C5" s="1058"/>
      <c r="D5" s="1058"/>
    </row>
    <row r="6" spans="1:20" s="4" customFormat="1" ht="20.100000000000001" customHeight="1" x14ac:dyDescent="0.2">
      <c r="A6" s="5"/>
      <c r="B6" s="1074" t="s">
        <v>110</v>
      </c>
      <c r="C6" s="1075"/>
      <c r="D6" s="1076"/>
      <c r="E6" s="435"/>
      <c r="F6" s="409"/>
      <c r="G6" s="21"/>
      <c r="H6" s="609"/>
      <c r="I6" s="408">
        <f>E6</f>
        <v>0</v>
      </c>
      <c r="J6" s="610"/>
      <c r="K6" s="21"/>
      <c r="L6" s="1077" t="s">
        <v>131</v>
      </c>
      <c r="M6" s="45"/>
      <c r="N6" s="21"/>
      <c r="O6" s="620"/>
      <c r="P6" s="108"/>
      <c r="Q6" s="621"/>
      <c r="R6" s="7"/>
      <c r="S6" s="169"/>
      <c r="T6" s="21"/>
    </row>
    <row r="7" spans="1:20" s="4" customFormat="1" ht="20.100000000000001" customHeight="1" x14ac:dyDescent="0.2">
      <c r="A7" s="5"/>
      <c r="B7" s="1059" t="s">
        <v>28</v>
      </c>
      <c r="C7" s="1060"/>
      <c r="D7" s="1061"/>
      <c r="E7" s="436"/>
      <c r="F7" s="132"/>
      <c r="G7" s="21"/>
      <c r="H7" s="63"/>
      <c r="I7" s="99">
        <f t="shared" ref="I7:I8" si="0">E7</f>
        <v>0</v>
      </c>
      <c r="J7" s="62"/>
      <c r="K7" s="21"/>
      <c r="L7" s="1078"/>
      <c r="M7" s="145"/>
      <c r="N7" s="142"/>
      <c r="O7" s="622"/>
      <c r="P7" s="623"/>
      <c r="Q7" s="621"/>
      <c r="R7" s="7"/>
      <c r="S7" s="169"/>
      <c r="T7" s="21"/>
    </row>
    <row r="8" spans="1:20" s="4" customFormat="1" ht="20.100000000000001" customHeight="1" x14ac:dyDescent="0.2">
      <c r="A8" s="5"/>
      <c r="B8" s="1067" t="s">
        <v>111</v>
      </c>
      <c r="C8" s="1068"/>
      <c r="D8" s="1069"/>
      <c r="E8" s="437"/>
      <c r="F8" s="412"/>
      <c r="G8" s="21"/>
      <c r="H8" s="64"/>
      <c r="I8" s="414">
        <f t="shared" si="0"/>
        <v>0</v>
      </c>
      <c r="J8" s="60"/>
      <c r="K8" s="21"/>
      <c r="L8" s="144"/>
      <c r="N8" s="21"/>
      <c r="O8" s="573"/>
      <c r="P8" s="624"/>
      <c r="Q8" s="621"/>
      <c r="R8" s="7"/>
      <c r="S8" s="169"/>
      <c r="T8" s="21"/>
    </row>
    <row r="9" spans="1:20" s="4" customFormat="1" ht="20.100000000000001" customHeight="1" x14ac:dyDescent="0.2">
      <c r="A9" s="5"/>
      <c r="B9" s="1079" t="s">
        <v>1</v>
      </c>
      <c r="C9" s="1080"/>
      <c r="D9" s="1080"/>
      <c r="E9" s="438">
        <f>SUM(E6:E8)</f>
        <v>0</v>
      </c>
      <c r="F9" s="426" t="str">
        <f>IF(ISERROR(E9/'Détail de l''activité'!E8)," ",E9/'Détail de l''activité'!E8)</f>
        <v xml:space="preserve"> </v>
      </c>
      <c r="G9" s="21"/>
      <c r="H9" s="447"/>
      <c r="I9" s="427">
        <f>SUM(I6:I8)</f>
        <v>0</v>
      </c>
      <c r="J9" s="426" t="str">
        <f>IF(ISERROR(I9/'Détail de l''activité'!I8)," ",I9/'Détail de l''activité'!I8)</f>
        <v xml:space="preserve"> </v>
      </c>
      <c r="K9" s="21"/>
      <c r="L9" s="91">
        <f>négoce_prévu*(1-M7)</f>
        <v>0</v>
      </c>
      <c r="M9" s="130" t="str">
        <f>IF(ISERROR(L9/négoce_prévu)," ",L9/négoce_prévu)</f>
        <v xml:space="preserve"> </v>
      </c>
      <c r="N9" s="21"/>
      <c r="O9" s="447"/>
      <c r="P9" s="428">
        <f>L9-O9</f>
        <v>0</v>
      </c>
      <c r="Q9" s="426" t="str">
        <f>IF(ISERROR(P9/négoce_prévu)," ",P9/négoce_prévu)</f>
        <v xml:space="preserve"> </v>
      </c>
      <c r="R9" s="7"/>
      <c r="S9" s="47" t="str">
        <f>IF(ISERROR(IF(L9=0," ",IF(E9=0," ",(L9/E9)-1)))," ",IF(L9=0," ",IF(E9=0," ",(L9/E9)-1)))</f>
        <v xml:space="preserve"> </v>
      </c>
      <c r="T9" s="21"/>
    </row>
    <row r="10" spans="1:20" ht="20.100000000000001" customHeight="1" x14ac:dyDescent="0.2">
      <c r="B10" s="1070" t="s">
        <v>205</v>
      </c>
      <c r="C10" s="1071"/>
      <c r="D10" s="1071"/>
      <c r="H10" s="582" t="str">
        <f>IF((H9+I9-E9)=0," ","Ecart")</f>
        <v xml:space="preserve"> </v>
      </c>
      <c r="I10" s="581" t="str">
        <f>IF((H9+I9-E9)=0,"ok",H9+I9-E9)</f>
        <v>ok</v>
      </c>
      <c r="M10" s="582"/>
      <c r="N10" s="581"/>
      <c r="O10" s="582" t="str">
        <f>IF((O9+P9-L9)=0," ","Ecart")</f>
        <v xml:space="preserve"> </v>
      </c>
      <c r="P10" s="581" t="str">
        <f>IF((O9+P9-L9)=0,"ok",O9+P9-L9)</f>
        <v>ok</v>
      </c>
    </row>
    <row r="11" spans="1:20" s="4" customFormat="1" ht="20.100000000000001" customHeight="1" x14ac:dyDescent="0.2">
      <c r="A11" s="5"/>
      <c r="B11" s="1074" t="s">
        <v>317</v>
      </c>
      <c r="C11" s="1075"/>
      <c r="D11" s="1076"/>
      <c r="E11" s="491"/>
      <c r="F11" s="449"/>
      <c r="G11" s="21"/>
      <c r="H11" s="609"/>
      <c r="I11" s="482">
        <f t="shared" ref="I11:I13" si="1">E11</f>
        <v>0</v>
      </c>
      <c r="J11" s="611"/>
      <c r="K11" s="21"/>
      <c r="L11" s="1081" t="s">
        <v>130</v>
      </c>
      <c r="M11" s="143"/>
      <c r="N11" s="21"/>
      <c r="O11" s="620"/>
      <c r="P11" s="108"/>
      <c r="Q11" s="625"/>
      <c r="R11" s="46"/>
      <c r="S11" s="625"/>
      <c r="T11" s="21"/>
    </row>
    <row r="12" spans="1:20" s="4" customFormat="1" ht="20.100000000000001" customHeight="1" x14ac:dyDescent="0.2">
      <c r="A12" s="5"/>
      <c r="B12" s="1059" t="s">
        <v>318</v>
      </c>
      <c r="C12" s="1060"/>
      <c r="D12" s="1061"/>
      <c r="E12" s="436"/>
      <c r="F12" s="132"/>
      <c r="G12" s="21"/>
      <c r="H12" s="63"/>
      <c r="I12" s="103">
        <f t="shared" si="1"/>
        <v>0</v>
      </c>
      <c r="J12" s="612"/>
      <c r="K12" s="21"/>
      <c r="L12" s="1081"/>
      <c r="M12" s="145"/>
      <c r="N12" s="142"/>
      <c r="O12" s="626"/>
      <c r="P12" s="623"/>
      <c r="Q12" s="625"/>
      <c r="R12" s="7"/>
      <c r="S12" s="625"/>
      <c r="T12" s="21"/>
    </row>
    <row r="13" spans="1:20" s="4" customFormat="1" ht="20.100000000000001" customHeight="1" x14ac:dyDescent="0.2">
      <c r="A13" s="5"/>
      <c r="B13" s="1067" t="s">
        <v>319</v>
      </c>
      <c r="C13" s="1068"/>
      <c r="D13" s="1069"/>
      <c r="E13" s="437"/>
      <c r="F13" s="412"/>
      <c r="G13" s="21"/>
      <c r="H13" s="64"/>
      <c r="I13" s="120">
        <f t="shared" si="1"/>
        <v>0</v>
      </c>
      <c r="J13" s="613"/>
      <c r="K13" s="21"/>
      <c r="L13" s="45"/>
      <c r="M13" s="45"/>
      <c r="N13" s="21"/>
      <c r="O13" s="620"/>
      <c r="P13" s="108"/>
      <c r="Q13" s="625"/>
      <c r="R13" s="7"/>
      <c r="S13" s="625"/>
      <c r="T13" s="21"/>
    </row>
    <row r="14" spans="1:20" s="4" customFormat="1" ht="20.100000000000001" customHeight="1" x14ac:dyDescent="0.2">
      <c r="A14" s="5"/>
      <c r="B14" s="1027" t="s">
        <v>3</v>
      </c>
      <c r="C14" s="1066"/>
      <c r="D14" s="1066"/>
      <c r="E14" s="583">
        <f>SUM(E11:E13)</f>
        <v>0</v>
      </c>
      <c r="F14" s="308" t="str">
        <f>IF(ISERROR(matières/(biens+services+prod_stockée+prod_immo))," ",matières/(biens+services+prod_stockée+prod_immo))</f>
        <v xml:space="preserve"> </v>
      </c>
      <c r="G14" s="413"/>
      <c r="H14" s="614"/>
      <c r="I14" s="469">
        <f>SUM(I11:I13)</f>
        <v>0</v>
      </c>
      <c r="J14" s="584" t="str">
        <f>IF(ISERROR(matières/(biens+services+prod_stockée+prod_immo))," ",matières/(biens+services+prod_stockée+prod_immo))</f>
        <v xml:space="preserve"> </v>
      </c>
      <c r="K14" s="21"/>
      <c r="L14" s="92">
        <f>(biens_prévus+services_prévus+prod_stockée_prévue+prod_immo_prévue)*(1-M12)</f>
        <v>0</v>
      </c>
      <c r="M14" s="131" t="str">
        <f>IF(ISERROR(matières_prévues/(biens_prévus+services_prévus+prod_stockée_prévue+prod_immo_prévue))," ",matières_prévues/(biens_prévus+services_prévus+prod_stockée_prévue+prod_immo_prévue))</f>
        <v xml:space="preserve"> </v>
      </c>
      <c r="N14" s="21"/>
      <c r="O14" s="614"/>
      <c r="P14" s="846">
        <f>L14-O14</f>
        <v>0</v>
      </c>
      <c r="Q14" s="131" t="str">
        <f>IF(ISERROR(matières_prévues/(biens_prévus+services_prévus+prod_stockée_prévue+prod_immo_prévue))," ",matières_prévues/(biens_prévus+services_prévus+prod_stockée_prévue+prod_immo_prévue))</f>
        <v xml:space="preserve"> </v>
      </c>
      <c r="R14" s="7"/>
      <c r="S14" s="47" t="str">
        <f>IF(ISERROR(IF(L14=0," ",IF(E14=0," ",(L14/E14)-1)))," ",IF(L14=0," ",IF(E14=0," ",(L14/E14)-1)))</f>
        <v xml:space="preserve"> </v>
      </c>
      <c r="T14" s="21"/>
    </row>
    <row r="15" spans="1:20" ht="20.100000000000001" customHeight="1" x14ac:dyDescent="0.2">
      <c r="B15" s="1072" t="s">
        <v>194</v>
      </c>
      <c r="C15" s="1073"/>
      <c r="D15" s="1073"/>
      <c r="H15" s="582" t="str">
        <f>IF((H14+I14-E14)=0," ","Ecart")</f>
        <v xml:space="preserve"> </v>
      </c>
      <c r="I15" s="581" t="str">
        <f>IF((H14+I14-E14)=0,"ok",H14+I14-E14)</f>
        <v>ok</v>
      </c>
      <c r="M15" s="582"/>
      <c r="N15" s="581"/>
      <c r="O15" s="582" t="str">
        <f>IF((O14+P14-L14)=0," ","Ecart")</f>
        <v xml:space="preserve"> </v>
      </c>
      <c r="P15" s="581" t="str">
        <f>IF((O14+P14-L14)=0,"ok",O14+P14-L14)</f>
        <v>ok</v>
      </c>
    </row>
    <row r="16" spans="1:20" s="4" customFormat="1" ht="20.100000000000001" customHeight="1" x14ac:dyDescent="0.2">
      <c r="A16" s="5"/>
      <c r="B16" s="500" t="s">
        <v>4</v>
      </c>
      <c r="C16" s="406"/>
      <c r="D16" s="598">
        <f t="shared" ref="D16:D19" si="2">IF(ISBLANK(C16),0,100%-C16)</f>
        <v>0</v>
      </c>
      <c r="E16" s="461"/>
      <c r="F16" s="409" t="str">
        <f>IF(ISERROR(E16/'Détail de l''activité'!$E$18)," ",E16/'Détail de l''activité'!$E$18)</f>
        <v xml:space="preserve"> </v>
      </c>
      <c r="G16" s="21"/>
      <c r="H16" s="615">
        <f>E16*C16</f>
        <v>0</v>
      </c>
      <c r="I16" s="456">
        <f>IF(ISBLANK(C16),0,E16-H16)</f>
        <v>0</v>
      </c>
      <c r="J16" s="616"/>
      <c r="K16" s="21"/>
      <c r="L16" s="459"/>
      <c r="M16" s="460"/>
      <c r="N16" s="21"/>
      <c r="O16" s="627">
        <f>L16*C16</f>
        <v>0</v>
      </c>
      <c r="P16" s="457">
        <f>IF(ISBLANK(C16),0,L16-O16)</f>
        <v>0</v>
      </c>
      <c r="Q16" s="616"/>
      <c r="R16" s="7"/>
      <c r="S16" s="634" t="str">
        <f>IF(ISERROR(IF(ISBLANK(L16)," ",IF(ISBLANK(E16)," ",(L16/E16)-1)))," ",IF(ISBLANK(L16)," ",IF(ISBLANK(E16)," ",(L16/E16)-1)))</f>
        <v xml:space="preserve"> </v>
      </c>
      <c r="T16" s="21"/>
    </row>
    <row r="17" spans="1:20" s="4" customFormat="1" ht="20.100000000000001" customHeight="1" x14ac:dyDescent="0.2">
      <c r="A17" s="5"/>
      <c r="B17" s="89" t="s">
        <v>132</v>
      </c>
      <c r="C17" s="126"/>
      <c r="D17" s="599">
        <f t="shared" si="2"/>
        <v>0</v>
      </c>
      <c r="E17" s="440"/>
      <c r="F17" s="132"/>
      <c r="G17" s="21"/>
      <c r="H17" s="462">
        <f>E17*C17</f>
        <v>0</v>
      </c>
      <c r="I17" s="96">
        <f>IF(ISBLANK(C17),0,E17-H17)</f>
        <v>0</v>
      </c>
      <c r="J17" s="62"/>
      <c r="K17" s="21"/>
      <c r="L17" s="75"/>
      <c r="M17" s="416"/>
      <c r="N17" s="21"/>
      <c r="O17" s="463">
        <f>L17*C17</f>
        <v>0</v>
      </c>
      <c r="P17" s="107">
        <f>IF(ISBLANK(C17),0,L17-O17)</f>
        <v>0</v>
      </c>
      <c r="Q17" s="58"/>
      <c r="R17" s="7"/>
      <c r="S17" s="505" t="str">
        <f>IF(ISERROR(IF(ISBLANK(L17)," ",IF(ISBLANK(E17)," ",(L17/E17)-1)))," ",IF(ISBLANK(L17)," ",IF(ISBLANK(E17)," ",(L17/E17)-1)))</f>
        <v xml:space="preserve"> </v>
      </c>
      <c r="T17" s="21"/>
    </row>
    <row r="18" spans="1:20" s="4" customFormat="1" ht="20.100000000000001" customHeight="1" x14ac:dyDescent="0.2">
      <c r="A18" s="5"/>
      <c r="B18" s="89" t="s">
        <v>5</v>
      </c>
      <c r="C18" s="134"/>
      <c r="D18" s="600">
        <f t="shared" si="2"/>
        <v>0</v>
      </c>
      <c r="E18" s="440"/>
      <c r="F18" s="132"/>
      <c r="G18" s="21"/>
      <c r="H18" s="462">
        <f>E18*C18</f>
        <v>0</v>
      </c>
      <c r="I18" s="96">
        <f>IF(ISBLANK(C18),0,E18-H18)</f>
        <v>0</v>
      </c>
      <c r="J18" s="62"/>
      <c r="K18" s="21"/>
      <c r="L18" s="75"/>
      <c r="M18" s="416"/>
      <c r="N18" s="21"/>
      <c r="O18" s="463">
        <f>L18*C18</f>
        <v>0</v>
      </c>
      <c r="P18" s="107">
        <f>IF(ISBLANK(C18),0,L18-O18)</f>
        <v>0</v>
      </c>
      <c r="Q18" s="58"/>
      <c r="R18" s="7"/>
      <c r="S18" s="505" t="str">
        <f>IF(ISERROR(IF(ISBLANK(L18)," ",IF(ISBLANK(E18)," ",(L18/E18)-1)))," ",IF(ISBLANK(L18)," ",IF(ISBLANK(E18)," ",(L18/E18)-1)))</f>
        <v xml:space="preserve"> </v>
      </c>
      <c r="T18" s="21"/>
    </row>
    <row r="19" spans="1:20" s="4" customFormat="1" ht="20.100000000000001" customHeight="1" x14ac:dyDescent="0.2">
      <c r="A19" s="5"/>
      <c r="B19" s="90" t="s">
        <v>27</v>
      </c>
      <c r="C19" s="128"/>
      <c r="D19" s="601">
        <f t="shared" si="2"/>
        <v>0</v>
      </c>
      <c r="E19" s="441"/>
      <c r="F19" s="156" t="str">
        <f>IF(ISERROR(E19/'Détail de l''activité'!$E$18)," ",E19/'Détail de l''activité'!$E$18)</f>
        <v xml:space="preserve"> </v>
      </c>
      <c r="G19" s="21"/>
      <c r="H19" s="53">
        <f>E19*C19</f>
        <v>0</v>
      </c>
      <c r="I19" s="97">
        <f>IF(ISBLANK(C19),0,E19-H19)</f>
        <v>0</v>
      </c>
      <c r="J19" s="61"/>
      <c r="K19" s="21"/>
      <c r="L19" s="78"/>
      <c r="M19" s="415"/>
      <c r="N19" s="21"/>
      <c r="O19" s="50">
        <f>L19*C19</f>
        <v>0</v>
      </c>
      <c r="P19" s="108">
        <f>IF(ISBLANK(C19),0,L19-O19)</f>
        <v>0</v>
      </c>
      <c r="Q19" s="93"/>
      <c r="R19" s="7"/>
      <c r="S19" s="635" t="str">
        <f>IF(ISERROR(IF(ISBLANK(L19)," ",IF(ISBLANK(E19)," ",(L19/E19)-1)))," ",IF(ISBLANK(L19)," ",IF(ISBLANK(E19)," ",(L19/E19)-1)))</f>
        <v xml:space="preserve"> </v>
      </c>
      <c r="T19" s="21"/>
    </row>
    <row r="20" spans="1:20" s="18" customFormat="1" ht="20.100000000000001" customHeight="1" x14ac:dyDescent="0.2">
      <c r="A20" s="17"/>
      <c r="B20" s="1027" t="s">
        <v>6</v>
      </c>
      <c r="C20" s="1066"/>
      <c r="D20" s="1066"/>
      <c r="E20" s="445">
        <f>SUM(E16:E19)</f>
        <v>0</v>
      </c>
      <c r="F20" s="308" t="str">
        <f>IF(ISERROR(E20/production)," ",E20/production)</f>
        <v xml:space="preserve"> </v>
      </c>
      <c r="G20" s="21"/>
      <c r="H20" s="468">
        <f>SUM(H16:H19)</f>
        <v>0</v>
      </c>
      <c r="I20" s="472">
        <f>SUM(I16:I19)</f>
        <v>0</v>
      </c>
      <c r="J20" s="308" t="str">
        <f>IF(ISERROR(I20/production)," ",I20/production)</f>
        <v xml:space="preserve"> </v>
      </c>
      <c r="K20" s="21"/>
      <c r="L20" s="92">
        <f>SUM(L16:L19)</f>
        <v>0</v>
      </c>
      <c r="M20" s="131" t="str">
        <f>IF(ISERROR(L20/production_prévue)," ",L20/production_prévue)</f>
        <v xml:space="preserve"> </v>
      </c>
      <c r="N20" s="21"/>
      <c r="O20" s="470">
        <f>SUM(O16:O19)</f>
        <v>0</v>
      </c>
      <c r="P20" s="473">
        <f>SUM(P16:P19)</f>
        <v>0</v>
      </c>
      <c r="Q20" s="131" t="str">
        <f>IF(ISERROR(P20/production_prévue)," ",P20/production_prévue)</f>
        <v xml:space="preserve"> </v>
      </c>
      <c r="R20" s="7"/>
      <c r="S20" s="471" t="str">
        <f>IF(ISERROR(IF(L20=0," ",IF(E20=0," ",(L20/E20)-1)))," ",IF(L20=0," ",IF(E20=0," ",(L20/E20)-1)))</f>
        <v xml:space="preserve"> </v>
      </c>
      <c r="T20" s="21"/>
    </row>
    <row r="21" spans="1:20" s="587" customFormat="1" ht="17.100000000000001" customHeight="1" x14ac:dyDescent="0.2">
      <c r="B21" s="1064"/>
      <c r="C21" s="1065"/>
      <c r="D21" s="1065"/>
      <c r="H21" s="588" t="str">
        <f>IF((H20+I20-E20)=0," ","Ecart")</f>
        <v xml:space="preserve"> </v>
      </c>
      <c r="I21" s="589" t="str">
        <f>IF((H20+I20-E20)=0,"ok",H20+I20-E20)</f>
        <v>ok</v>
      </c>
      <c r="J21" s="617"/>
      <c r="M21" s="588"/>
      <c r="N21" s="589"/>
      <c r="O21" s="588" t="str">
        <f>IF((O20+P20-L20)=0," ","Ecart")</f>
        <v xml:space="preserve"> </v>
      </c>
      <c r="P21" s="589" t="str">
        <f>IF((O20+P20-L20)=0,"ok",O20+P20-L20)</f>
        <v>ok</v>
      </c>
      <c r="Q21" s="617"/>
      <c r="R21" s="698"/>
      <c r="S21" s="617"/>
    </row>
    <row r="22" spans="1:20" s="4" customFormat="1" ht="20.100000000000001" customHeight="1" x14ac:dyDescent="0.2">
      <c r="A22" s="5"/>
      <c r="B22" s="88" t="s">
        <v>117</v>
      </c>
      <c r="C22" s="406"/>
      <c r="D22" s="598">
        <f t="shared" ref="D22:D23" si="3">IF(ISBLANK(C22),0,100%-C22)</f>
        <v>0</v>
      </c>
      <c r="E22" s="492"/>
      <c r="F22" s="449" t="str">
        <f>IF(ISERROR(E22/'Détail de l''activité'!$E$18)," ",E22/'Détail de l''activité'!$E$18)</f>
        <v xml:space="preserve"> </v>
      </c>
      <c r="G22" s="21"/>
      <c r="H22" s="618">
        <f>E22*C22</f>
        <v>0</v>
      </c>
      <c r="I22" s="585">
        <f>IF(ISBLANK(C22),0,E22-H22)</f>
        <v>0</v>
      </c>
      <c r="J22" s="72"/>
      <c r="K22" s="21"/>
      <c r="L22" s="450"/>
      <c r="M22" s="451"/>
      <c r="N22" s="21"/>
      <c r="O22" s="628">
        <f>L22*C22</f>
        <v>0</v>
      </c>
      <c r="P22" s="586">
        <f>IF(ISBLANK(C22),0,L22-O22)</f>
        <v>0</v>
      </c>
      <c r="Q22" s="629"/>
      <c r="R22" s="7"/>
      <c r="S22" s="636" t="str">
        <f>IF(ISERROR(IF(ISBLANK(L22)," ",IF(ISBLANK(E22)," ",(L22/E22)-1)))," ",IF(ISBLANK(L22)," ",IF(ISBLANK(E22)," ",(L22/E22)-1)))</f>
        <v xml:space="preserve"> </v>
      </c>
      <c r="T22" s="21"/>
    </row>
    <row r="23" spans="1:20" s="4" customFormat="1" ht="20.100000000000001" customHeight="1" x14ac:dyDescent="0.2">
      <c r="A23" s="5"/>
      <c r="B23" s="89" t="s">
        <v>26</v>
      </c>
      <c r="C23" s="126"/>
      <c r="D23" s="599">
        <f t="shared" si="3"/>
        <v>0</v>
      </c>
      <c r="E23" s="440"/>
      <c r="F23" s="132"/>
      <c r="G23" s="21"/>
      <c r="H23" s="462">
        <f>E23*C23</f>
        <v>0</v>
      </c>
      <c r="I23" s="96">
        <f>IF(ISBLANK(C23),0,E23-H23)</f>
        <v>0</v>
      </c>
      <c r="J23" s="62"/>
      <c r="K23" s="21"/>
      <c r="L23" s="75"/>
      <c r="M23" s="416"/>
      <c r="N23" s="21"/>
      <c r="O23" s="463">
        <f>L23*C23</f>
        <v>0</v>
      </c>
      <c r="P23" s="107">
        <f>IF(ISBLANK(C23),0,L23-O23)</f>
        <v>0</v>
      </c>
      <c r="Q23" s="58"/>
      <c r="R23" s="7"/>
      <c r="S23" s="505" t="str">
        <f>IF(ISERROR(IF(ISBLANK(L23)," ",IF(ISBLANK(E23)," ",(L23/E23)-1)))," ",IF(ISBLANK(L23)," ",IF(ISBLANK(E23)," ",(L23/E23)-1)))</f>
        <v xml:space="preserve"> </v>
      </c>
      <c r="T23" s="21"/>
    </row>
    <row r="24" spans="1:20" s="18" customFormat="1" ht="20.100000000000001" customHeight="1" x14ac:dyDescent="0.2">
      <c r="A24" s="17"/>
      <c r="B24" s="1027" t="s">
        <v>7</v>
      </c>
      <c r="C24" s="1066"/>
      <c r="D24" s="1066"/>
      <c r="E24" s="445">
        <f>SUM(E22:E23)</f>
        <v>0</v>
      </c>
      <c r="F24" s="308" t="str">
        <f>IF(ISERROR(E24/production)," ",E24/production)</f>
        <v xml:space="preserve"> </v>
      </c>
      <c r="G24" s="21"/>
      <c r="H24" s="468">
        <f>SUM(H22:H23)</f>
        <v>0</v>
      </c>
      <c r="I24" s="472">
        <f>SUM(I22:I23)</f>
        <v>0</v>
      </c>
      <c r="J24" s="308" t="str">
        <f>IF(ISERROR(I24/production)," ",I24/production)</f>
        <v xml:space="preserve"> </v>
      </c>
      <c r="K24" s="21"/>
      <c r="L24" s="92">
        <f>SUM(L22:L23)</f>
        <v>0</v>
      </c>
      <c r="M24" s="131" t="str">
        <f>IF(ISERROR(L24/production_prévue)," ",L24/production_prévue)</f>
        <v xml:space="preserve"> </v>
      </c>
      <c r="N24" s="21"/>
      <c r="O24" s="470">
        <f>SUM(O22:O23)</f>
        <v>0</v>
      </c>
      <c r="P24" s="473">
        <f>SUM(P22:P23)</f>
        <v>0</v>
      </c>
      <c r="Q24" s="131" t="str">
        <f>IF(ISERROR(P24/production_prévue)," ",P24/production_prévue)</f>
        <v xml:space="preserve"> </v>
      </c>
      <c r="R24" s="7"/>
      <c r="S24" s="471" t="str">
        <f>IF(ISERROR(IF(L24=0," ",IF(E24=0," ",(L24/E24)-1)))," ",IF(L24=0," ",IF(E24=0," ",(L24/E24)-1)))</f>
        <v xml:space="preserve"> </v>
      </c>
      <c r="T24" s="21"/>
    </row>
    <row r="25" spans="1:20" s="587" customFormat="1" ht="17.100000000000001" customHeight="1" x14ac:dyDescent="0.2">
      <c r="B25" s="1062"/>
      <c r="C25" s="1063"/>
      <c r="D25" s="1063"/>
      <c r="H25" s="588" t="str">
        <f>IF((H24+I24-E24)=0," ","Ecart")</f>
        <v xml:space="preserve"> </v>
      </c>
      <c r="I25" s="589" t="str">
        <f>IF((H24+I24-E24)=0,"ok",H24+I24-E24)</f>
        <v>ok</v>
      </c>
      <c r="J25" s="617"/>
      <c r="M25" s="588"/>
      <c r="N25" s="589"/>
      <c r="O25" s="588" t="str">
        <f>IF((O24+P24-L24)=0," ","Ecart")</f>
        <v xml:space="preserve"> </v>
      </c>
      <c r="P25" s="589" t="str">
        <f>IF((O24+P24-L24)=0,"ok",O24+P24-L24)</f>
        <v>ok</v>
      </c>
      <c r="Q25" s="617"/>
      <c r="R25" s="698"/>
      <c r="S25" s="617"/>
    </row>
    <row r="26" spans="1:20" s="4" customFormat="1" ht="20.100000000000001" customHeight="1" x14ac:dyDescent="0.2">
      <c r="A26" s="5"/>
      <c r="B26" s="88"/>
      <c r="C26" s="406"/>
      <c r="D26" s="598">
        <f t="shared" ref="D26:D28" si="4">IF(ISBLANK(C26),0,100%-C26)</f>
        <v>0</v>
      </c>
      <c r="E26" s="492"/>
      <c r="F26" s="449"/>
      <c r="G26" s="21"/>
      <c r="H26" s="618">
        <f>E26*C26</f>
        <v>0</v>
      </c>
      <c r="I26" s="585">
        <f>IF(ISBLANK(C26),0,E26-H26)</f>
        <v>0</v>
      </c>
      <c r="J26" s="72"/>
      <c r="K26" s="21"/>
      <c r="L26" s="450"/>
      <c r="M26" s="451"/>
      <c r="N26" s="21"/>
      <c r="O26" s="628">
        <f>L26*C26</f>
        <v>0</v>
      </c>
      <c r="P26" s="586">
        <f>IF(ISBLANK(C26),0,L26-O26)</f>
        <v>0</v>
      </c>
      <c r="Q26" s="629"/>
      <c r="R26" s="7"/>
      <c r="S26" s="636" t="str">
        <f>IF(ISERROR(IF(ISBLANK(L26)," ",IF(ISBLANK(E26)," ",(L26/E26)-1)))," ",IF(ISBLANK(L26)," ",IF(ISBLANK(E26)," ",(L26/E26)-1)))</f>
        <v xml:space="preserve"> </v>
      </c>
      <c r="T26" s="21"/>
    </row>
    <row r="27" spans="1:20" s="4" customFormat="1" ht="20.100000000000001" customHeight="1" x14ac:dyDescent="0.2">
      <c r="A27" s="5"/>
      <c r="B27" s="155"/>
      <c r="C27" s="134"/>
      <c r="D27" s="600">
        <f t="shared" si="4"/>
        <v>0</v>
      </c>
      <c r="E27" s="443"/>
      <c r="F27" s="412"/>
      <c r="G27" s="21"/>
      <c r="H27" s="506">
        <f>E27*C27</f>
        <v>0</v>
      </c>
      <c r="I27" s="101">
        <f>IF(ISBLANK(C27),0,E27-H27)</f>
        <v>0</v>
      </c>
      <c r="J27" s="60"/>
      <c r="K27" s="21"/>
      <c r="L27" s="77"/>
      <c r="M27" s="421"/>
      <c r="N27" s="21"/>
      <c r="O27" s="507">
        <f>L27*C27</f>
        <v>0</v>
      </c>
      <c r="P27" s="148">
        <f>IF(ISBLANK(C27),0,L27-O27)</f>
        <v>0</v>
      </c>
      <c r="Q27" s="149"/>
      <c r="R27" s="7"/>
      <c r="S27" s="637" t="str">
        <f>IF(ISERROR(IF(ISBLANK(L27)," ",IF(ISBLANK(E27)," ",(L27/E27)-1)))," ",IF(ISBLANK(L27)," ",IF(ISBLANK(E27)," ",(L27/E27)-1)))</f>
        <v xml:space="preserve"> </v>
      </c>
      <c r="T27" s="21"/>
    </row>
    <row r="28" spans="1:20" s="4" customFormat="1" ht="20.100000000000001" customHeight="1" x14ac:dyDescent="0.2">
      <c r="A28" s="5"/>
      <c r="B28" s="592"/>
      <c r="C28" s="128"/>
      <c r="D28" s="601">
        <f t="shared" si="4"/>
        <v>0</v>
      </c>
      <c r="E28" s="446"/>
      <c r="F28" s="133"/>
      <c r="G28" s="21"/>
      <c r="H28" s="619">
        <f>E28*C28</f>
        <v>0</v>
      </c>
      <c r="I28" s="146">
        <f>IF(ISBLANK(C28),0,E28-H28)</f>
        <v>0</v>
      </c>
      <c r="J28" s="59"/>
      <c r="K28" s="21"/>
      <c r="L28" s="417"/>
      <c r="M28" s="418"/>
      <c r="N28" s="21"/>
      <c r="O28" s="630">
        <f>L28*C28</f>
        <v>0</v>
      </c>
      <c r="P28" s="121">
        <f>IF(ISBLANK(C28),0,L28-O28)</f>
        <v>0</v>
      </c>
      <c r="Q28" s="631"/>
      <c r="R28" s="7"/>
      <c r="S28" s="637" t="str">
        <f>IF(ISERROR(IF(ISBLANK(L28)," ",IF(ISBLANK(E28)," ",(L28/E28)-1)))," ",IF(ISBLANK(L28)," ",IF(ISBLANK(E28)," ",(L28/E28)-1)))</f>
        <v xml:space="preserve"> </v>
      </c>
      <c r="T28" s="21"/>
    </row>
    <row r="29" spans="1:20" s="18" customFormat="1" ht="20.100000000000001" customHeight="1" x14ac:dyDescent="0.2">
      <c r="A29" s="17"/>
      <c r="B29" s="1027" t="s">
        <v>8</v>
      </c>
      <c r="C29" s="1066"/>
      <c r="D29" s="1066"/>
      <c r="E29" s="445">
        <f>SUM(E26:E28)</f>
        <v>0</v>
      </c>
      <c r="F29" s="308" t="str">
        <f>IF(ISERROR(E29/production)," ",E29/production)</f>
        <v xml:space="preserve"> </v>
      </c>
      <c r="G29" s="21"/>
      <c r="H29" s="468">
        <f>SUM(H26:H28)</f>
        <v>0</v>
      </c>
      <c r="I29" s="472">
        <f>SUM(I26:I28)</f>
        <v>0</v>
      </c>
      <c r="J29" s="308" t="str">
        <f>IF(ISERROR(I29/production)," ",I29/production)</f>
        <v xml:space="preserve"> </v>
      </c>
      <c r="K29" s="21"/>
      <c r="L29" s="92">
        <f>SUM(L26:L28)</f>
        <v>0</v>
      </c>
      <c r="M29" s="131" t="str">
        <f>IF(ISERROR(L29/production_prévue)," ",L29/production_prévue)</f>
        <v xml:space="preserve"> </v>
      </c>
      <c r="N29" s="21"/>
      <c r="O29" s="470">
        <f>SUM(O26:O28)</f>
        <v>0</v>
      </c>
      <c r="P29" s="473">
        <f>SUM(P26:P28)</f>
        <v>0</v>
      </c>
      <c r="Q29" s="131" t="str">
        <f>IF(ISERROR(P29/production_prévue)," ",P29/production_prévue)</f>
        <v xml:space="preserve"> </v>
      </c>
      <c r="R29" s="7"/>
      <c r="S29" s="471" t="str">
        <f>IF(ISERROR(IF(L29=0," ",IF(E29=0," ",(L29/E29)-1)))," ",IF(L29=0," ",IF(E29=0," ",(L29/E29)-1)))</f>
        <v xml:space="preserve"> </v>
      </c>
      <c r="T29" s="21"/>
    </row>
    <row r="30" spans="1:20" s="587" customFormat="1" ht="17.100000000000001" customHeight="1" x14ac:dyDescent="0.2">
      <c r="B30" s="1064"/>
      <c r="C30" s="1065"/>
      <c r="D30" s="1065"/>
      <c r="H30" s="588" t="str">
        <f>IF((H29+I29-E29)=0," ","Ecart")</f>
        <v xml:space="preserve"> </v>
      </c>
      <c r="I30" s="589" t="str">
        <f>IF((H29+I29-E29)=0,"ok",H29+I29-E29)</f>
        <v>ok</v>
      </c>
      <c r="J30" s="617"/>
      <c r="M30" s="588"/>
      <c r="N30" s="589"/>
      <c r="O30" s="588" t="str">
        <f>IF((O29+P29-L29)=0," ","Ecart")</f>
        <v xml:space="preserve"> </v>
      </c>
      <c r="P30" s="589" t="str">
        <f>IF((O29+P29-L29)=0,"ok",O29+P29-L29)</f>
        <v>ok</v>
      </c>
      <c r="Q30" s="617"/>
      <c r="R30" s="698"/>
      <c r="S30" s="617"/>
    </row>
    <row r="31" spans="1:20" s="4" customFormat="1" ht="20.100000000000001" customHeight="1" x14ac:dyDescent="0.2">
      <c r="A31" s="5"/>
      <c r="B31" s="88" t="s">
        <v>133</v>
      </c>
      <c r="C31" s="590"/>
      <c r="D31" s="602">
        <f t="shared" ref="D31:D32" si="5">IF(ISBLANK(C31),0,100%-C31)</f>
        <v>0</v>
      </c>
      <c r="E31" s="492"/>
      <c r="F31" s="449"/>
      <c r="G31" s="21"/>
      <c r="H31" s="618">
        <f>E31*C31</f>
        <v>0</v>
      </c>
      <c r="I31" s="585">
        <f>IF(ISBLANK(C31),0,E31-H31)</f>
        <v>0</v>
      </c>
      <c r="J31" s="72"/>
      <c r="K31" s="21"/>
      <c r="L31" s="450"/>
      <c r="M31" s="451"/>
      <c r="N31" s="21"/>
      <c r="O31" s="628">
        <f>L31*C31</f>
        <v>0</v>
      </c>
      <c r="P31" s="586">
        <f>IF(ISBLANK(C31),0,L31-O31)</f>
        <v>0</v>
      </c>
      <c r="Q31" s="629"/>
      <c r="R31" s="7"/>
      <c r="S31" s="636" t="str">
        <f>IF(ISERROR(IF(ISBLANK(L31)," ",IF(ISBLANK(E31)," ",(L31/E31)-1)))," ",IF(ISBLANK(L31)," ",IF(ISBLANK(E31)," ",(L31/E31)-1)))</f>
        <v xml:space="preserve"> </v>
      </c>
      <c r="T31" s="21"/>
    </row>
    <row r="32" spans="1:20" s="4" customFormat="1" ht="20.100000000000001" customHeight="1" x14ac:dyDescent="0.2">
      <c r="A32" s="5"/>
      <c r="B32" s="89" t="s">
        <v>134</v>
      </c>
      <c r="C32" s="126"/>
      <c r="D32" s="599">
        <f t="shared" si="5"/>
        <v>0</v>
      </c>
      <c r="E32" s="440"/>
      <c r="F32" s="132"/>
      <c r="G32" s="21"/>
      <c r="H32" s="462">
        <f>E32*C32</f>
        <v>0</v>
      </c>
      <c r="I32" s="96">
        <f>IF(ISBLANK(C32),0,E32-H32)</f>
        <v>0</v>
      </c>
      <c r="J32" s="62"/>
      <c r="K32" s="21"/>
      <c r="L32" s="75"/>
      <c r="M32" s="416"/>
      <c r="N32" s="21"/>
      <c r="O32" s="463">
        <f>L32*C32</f>
        <v>0</v>
      </c>
      <c r="P32" s="107">
        <f>IF(ISBLANK(C32),0,L32-O32)</f>
        <v>0</v>
      </c>
      <c r="Q32" s="58"/>
      <c r="R32" s="7"/>
      <c r="S32" s="505" t="str">
        <f>IF(ISERROR(IF(ISBLANK(L32)," ",IF(ISBLANK(E32)," ",(L32/E32)-1)))," ",IF(ISBLANK(L32)," ",IF(ISBLANK(E32)," ",(L32/E32)-1)))</f>
        <v xml:space="preserve"> </v>
      </c>
      <c r="T32" s="21"/>
    </row>
    <row r="33" spans="1:20" s="18" customFormat="1" ht="20.100000000000001" customHeight="1" x14ac:dyDescent="0.2">
      <c r="A33" s="17"/>
      <c r="B33" s="1027" t="s">
        <v>9</v>
      </c>
      <c r="C33" s="1066"/>
      <c r="D33" s="1066"/>
      <c r="E33" s="445">
        <f>SUM(E31:E32)</f>
        <v>0</v>
      </c>
      <c r="F33" s="308" t="str">
        <f>IF(ISERROR(E33/production)," ",E33/production)</f>
        <v xml:space="preserve"> </v>
      </c>
      <c r="G33" s="21"/>
      <c r="H33" s="468">
        <f>SUM(H31:H32)</f>
        <v>0</v>
      </c>
      <c r="I33" s="472">
        <f>SUM(I31:I32)</f>
        <v>0</v>
      </c>
      <c r="J33" s="308" t="str">
        <f>IF(ISERROR(I33/production)," ",I33/production)</f>
        <v xml:space="preserve"> </v>
      </c>
      <c r="K33" s="21"/>
      <c r="L33" s="92">
        <f>SUM(L31:L32)</f>
        <v>0</v>
      </c>
      <c r="M33" s="131" t="str">
        <f>IF(ISERROR(L33/production_prévue)," ",L33/production_prévue)</f>
        <v xml:space="preserve"> </v>
      </c>
      <c r="N33" s="21"/>
      <c r="O33" s="470">
        <f>SUM(O31:O32)</f>
        <v>0</v>
      </c>
      <c r="P33" s="473">
        <f>SUM(P31:P32)</f>
        <v>0</v>
      </c>
      <c r="Q33" s="131" t="str">
        <f>IF(ISERROR(P33/production_prévue)," ",P33/production_prévue)</f>
        <v xml:space="preserve"> </v>
      </c>
      <c r="R33" s="7"/>
      <c r="S33" s="471" t="str">
        <f>IF(ISERROR(IF(L33=0," ",IF(E33=0," ",(L33/E33)-1)))," ",IF(L33=0," ",IF(E33=0," ",(L33/E33)-1)))</f>
        <v xml:space="preserve"> </v>
      </c>
      <c r="T33" s="21"/>
    </row>
    <row r="34" spans="1:20" s="587" customFormat="1" ht="17.100000000000001" customHeight="1" x14ac:dyDescent="0.2">
      <c r="B34" s="1064"/>
      <c r="C34" s="1065"/>
      <c r="D34" s="1065"/>
      <c r="H34" s="588" t="str">
        <f>IF((H33+I33-E33)=0," ","Ecart")</f>
        <v xml:space="preserve"> </v>
      </c>
      <c r="I34" s="589" t="str">
        <f>IF((H33+I33-E33)=0,"ok",H33+I33-E33)</f>
        <v>ok</v>
      </c>
      <c r="J34" s="617"/>
      <c r="M34" s="588"/>
      <c r="N34" s="589"/>
      <c r="O34" s="588" t="str">
        <f>IF((O33+P33-L33)=0," ","Ecart")</f>
        <v xml:space="preserve"> </v>
      </c>
      <c r="P34" s="589" t="str">
        <f>IF((O33+P33-L33)=0,"ok",O33+P33-L33)</f>
        <v>ok</v>
      </c>
      <c r="Q34" s="617"/>
      <c r="R34" s="698"/>
      <c r="S34" s="617"/>
    </row>
    <row r="35" spans="1:20" s="4" customFormat="1" ht="20.100000000000001" customHeight="1" x14ac:dyDescent="0.2">
      <c r="A35" s="5"/>
      <c r="B35" s="88" t="s">
        <v>29</v>
      </c>
      <c r="C35" s="590"/>
      <c r="D35" s="602">
        <f t="shared" ref="D35:D36" si="6">IF(ISBLANK(C35),0,100%-C35)</f>
        <v>0</v>
      </c>
      <c r="E35" s="492"/>
      <c r="F35" s="449"/>
      <c r="G35" s="21"/>
      <c r="H35" s="618">
        <f>E35*C35</f>
        <v>0</v>
      </c>
      <c r="I35" s="585">
        <f>IF(ISBLANK(C35),0,E35-H35)</f>
        <v>0</v>
      </c>
      <c r="J35" s="72"/>
      <c r="K35" s="21"/>
      <c r="L35" s="419"/>
      <c r="M35" s="420"/>
      <c r="N35" s="21"/>
      <c r="O35" s="632">
        <f>L35*C35</f>
        <v>0</v>
      </c>
      <c r="P35" s="112">
        <f>IF(ISBLANK(C35),0,L35-O35)</f>
        <v>0</v>
      </c>
      <c r="Q35" s="633"/>
      <c r="R35" s="7"/>
      <c r="S35" s="115" t="str">
        <f>IF(ISERROR(IF(ISBLANK(L35)," ",IF(ISBLANK(E35)," ",(L35/E35)-1)))," ",IF(ISBLANK(L35)," ",IF(ISBLANK(E35)," ",(L35/E35)-1)))</f>
        <v xml:space="preserve"> </v>
      </c>
      <c r="T35" s="21"/>
    </row>
    <row r="36" spans="1:20" s="4" customFormat="1" ht="20.100000000000001" customHeight="1" x14ac:dyDescent="0.2">
      <c r="A36" s="5"/>
      <c r="B36" s="89" t="s">
        <v>112</v>
      </c>
      <c r="C36" s="126"/>
      <c r="D36" s="599">
        <f t="shared" si="6"/>
        <v>0</v>
      </c>
      <c r="E36" s="440"/>
      <c r="F36" s="132"/>
      <c r="G36" s="21"/>
      <c r="H36" s="462">
        <f>E36*C36</f>
        <v>0</v>
      </c>
      <c r="I36" s="96">
        <f>IF(ISBLANK(C36),0,E36-H36)</f>
        <v>0</v>
      </c>
      <c r="J36" s="62"/>
      <c r="K36" s="21"/>
      <c r="L36" s="417"/>
      <c r="M36" s="418"/>
      <c r="N36" s="21"/>
      <c r="O36" s="630">
        <f>L36*C36</f>
        <v>0</v>
      </c>
      <c r="P36" s="121">
        <f>IF(ISBLANK(C36),0,L36-O36)</f>
        <v>0</v>
      </c>
      <c r="Q36" s="631"/>
      <c r="R36" s="7"/>
      <c r="S36" s="638" t="str">
        <f>IF(ISERROR(IF(ISBLANK(L36)," ",IF(ISBLANK(E36)," ",(L36/E36)-1)))," ",IF(ISBLANK(L36)," ",IF(ISBLANK(E36)," ",(L36/E36)-1)))</f>
        <v xml:space="preserve"> </v>
      </c>
      <c r="T36" s="21"/>
    </row>
    <row r="37" spans="1:20" s="18" customFormat="1" ht="20.100000000000001" customHeight="1" x14ac:dyDescent="0.2">
      <c r="A37" s="17"/>
      <c r="B37" s="1027" t="s">
        <v>10</v>
      </c>
      <c r="C37" s="1066"/>
      <c r="D37" s="1066"/>
      <c r="E37" s="445">
        <f>SUM(E35:E36)</f>
        <v>0</v>
      </c>
      <c r="F37" s="308" t="str">
        <f>IF(ISERROR(E37/production)," ",E37/production)</f>
        <v xml:space="preserve"> </v>
      </c>
      <c r="G37" s="21"/>
      <c r="H37" s="468">
        <f>SUM(H35:H36)</f>
        <v>0</v>
      </c>
      <c r="I37" s="472">
        <f>SUM(I35:I36)</f>
        <v>0</v>
      </c>
      <c r="J37" s="308" t="str">
        <f>IF(ISERROR(I37/production)," ",I37/production)</f>
        <v xml:space="preserve"> </v>
      </c>
      <c r="K37" s="21"/>
      <c r="L37" s="92">
        <f>SUM(L35:L36)</f>
        <v>0</v>
      </c>
      <c r="M37" s="131" t="str">
        <f>IF(ISERROR(L37/production_prévue)," ",L37/production_prévue)</f>
        <v xml:space="preserve"> </v>
      </c>
      <c r="N37" s="21"/>
      <c r="O37" s="470">
        <f>SUM(O35:O36)</f>
        <v>0</v>
      </c>
      <c r="P37" s="473">
        <f>SUM(P35:P36)</f>
        <v>0</v>
      </c>
      <c r="Q37" s="131" t="str">
        <f>IF(ISERROR(P37/production_prévue)," ",P37/production_prévue)</f>
        <v xml:space="preserve"> </v>
      </c>
      <c r="R37" s="7"/>
      <c r="S37" s="471" t="str">
        <f>IF(ISERROR(IF(L37=0," ",IF(E37=0," ",(L37/E37)-1)))," ",IF(L37=0," ",IF(E37=0," ",(L37/E37)-1)))</f>
        <v xml:space="preserve"> </v>
      </c>
      <c r="T37" s="21"/>
    </row>
    <row r="38" spans="1:20" s="587" customFormat="1" ht="17.100000000000001" customHeight="1" x14ac:dyDescent="0.2">
      <c r="B38" s="1064"/>
      <c r="C38" s="1065"/>
      <c r="D38" s="1065"/>
      <c r="H38" s="588" t="str">
        <f>IF((H37+I37-E37)=0," ","Ecart")</f>
        <v xml:space="preserve"> </v>
      </c>
      <c r="I38" s="589" t="str">
        <f>IF((H37+I37-E37)=0,"ok",H37+I37-E37)</f>
        <v>ok</v>
      </c>
      <c r="J38" s="617"/>
      <c r="M38" s="588"/>
      <c r="N38" s="589"/>
      <c r="O38" s="588" t="str">
        <f>IF((O37+P37-L37)=0," ","Ecart")</f>
        <v xml:space="preserve"> </v>
      </c>
      <c r="P38" s="589" t="str">
        <f>IF((O37+P37-L37)=0,"ok",O37+P37-L37)</f>
        <v>ok</v>
      </c>
      <c r="Q38" s="617"/>
      <c r="R38" s="698"/>
      <c r="S38" s="617"/>
    </row>
    <row r="39" spans="1:20" s="4" customFormat="1" ht="20.100000000000001" customHeight="1" x14ac:dyDescent="0.2">
      <c r="A39" s="5"/>
      <c r="B39" s="88" t="s">
        <v>118</v>
      </c>
      <c r="C39" s="590"/>
      <c r="D39" s="602">
        <f t="shared" ref="D39:D40" si="7">IF(ISBLANK(C39),0,100%-C39)</f>
        <v>0</v>
      </c>
      <c r="E39" s="492"/>
      <c r="F39" s="449"/>
      <c r="G39" s="21"/>
      <c r="H39" s="618">
        <f>E39*C39</f>
        <v>0</v>
      </c>
      <c r="I39" s="585">
        <f>IF(ISBLANK(C39),0,E39-H39)</f>
        <v>0</v>
      </c>
      <c r="J39" s="72"/>
      <c r="K39" s="21"/>
      <c r="L39" s="450"/>
      <c r="M39" s="451"/>
      <c r="N39" s="21"/>
      <c r="O39" s="628">
        <f>L39*C39</f>
        <v>0</v>
      </c>
      <c r="P39" s="586">
        <f>IF(ISBLANK(C39),0,L39-O39)</f>
        <v>0</v>
      </c>
      <c r="Q39" s="629"/>
      <c r="R39" s="7"/>
      <c r="S39" s="636" t="str">
        <f>IF(ISERROR(IF(ISBLANK(L39)," ",IF(ISBLANK(E39)," ",(L39/E39)-1)))," ",IF(ISBLANK(L39)," ",IF(ISBLANK(E39)," ",(L39/E39)-1)))</f>
        <v xml:space="preserve"> </v>
      </c>
      <c r="T39" s="21"/>
    </row>
    <row r="40" spans="1:20" s="4" customFormat="1" ht="20.100000000000001" customHeight="1" x14ac:dyDescent="0.2">
      <c r="A40" s="5"/>
      <c r="B40" s="89" t="s">
        <v>113</v>
      </c>
      <c r="C40" s="134"/>
      <c r="D40" s="600">
        <f t="shared" si="7"/>
        <v>0</v>
      </c>
      <c r="E40" s="440"/>
      <c r="F40" s="132"/>
      <c r="G40" s="21"/>
      <c r="H40" s="462">
        <f>E40*C40</f>
        <v>0</v>
      </c>
      <c r="I40" s="96">
        <f>IF(ISBLANK(C40),0,E40-H40)</f>
        <v>0</v>
      </c>
      <c r="J40" s="62"/>
      <c r="K40" s="21"/>
      <c r="L40" s="75"/>
      <c r="M40" s="416"/>
      <c r="N40" s="21"/>
      <c r="O40" s="463">
        <f>L40*C40</f>
        <v>0</v>
      </c>
      <c r="P40" s="121">
        <f>IF(ISBLANK(C40),0,L40-O40)</f>
        <v>0</v>
      </c>
      <c r="Q40" s="58"/>
      <c r="R40" s="7"/>
      <c r="S40" s="505"/>
      <c r="T40" s="21"/>
    </row>
    <row r="41" spans="1:20" s="18" customFormat="1" ht="20.100000000000001" customHeight="1" x14ac:dyDescent="0.2">
      <c r="A41" s="17"/>
      <c r="B41" s="1027" t="s">
        <v>11</v>
      </c>
      <c r="C41" s="1066"/>
      <c r="D41" s="1066"/>
      <c r="E41" s="445">
        <f>SUM(E39:E40)</f>
        <v>0</v>
      </c>
      <c r="F41" s="308" t="str">
        <f>IF(ISERROR(E41/production)," ",E41/production)</f>
        <v xml:space="preserve"> </v>
      </c>
      <c r="G41" s="21"/>
      <c r="H41" s="468">
        <f>SUM(H39:H40)</f>
        <v>0</v>
      </c>
      <c r="I41" s="472">
        <f>SUM(I39:I40)</f>
        <v>0</v>
      </c>
      <c r="J41" s="308" t="str">
        <f>IF(ISERROR(I41/production)," ",I41/production)</f>
        <v xml:space="preserve"> </v>
      </c>
      <c r="K41" s="21"/>
      <c r="L41" s="92">
        <f>SUM(L39:L40)</f>
        <v>0</v>
      </c>
      <c r="M41" s="131" t="str">
        <f>IF(ISERROR(L41/production_prévue)," ",L41/production_prévue)</f>
        <v xml:space="preserve"> </v>
      </c>
      <c r="N41" s="21"/>
      <c r="O41" s="470">
        <f>SUM(O39:O40)</f>
        <v>0</v>
      </c>
      <c r="P41" s="473">
        <f>SUM(P39:P40)</f>
        <v>0</v>
      </c>
      <c r="Q41" s="131" t="str">
        <f>IF(ISERROR(P41/production_prévue)," ",P41/production_prévue)</f>
        <v xml:space="preserve"> </v>
      </c>
      <c r="R41" s="7"/>
      <c r="S41" s="471" t="str">
        <f>IF(ISERROR(IF(L41=0," ",IF(E41=0," ",(L41/E41)-1)))," ",IF(L41=0," ",IF(E41=0," ",(L41/E41)-1)))</f>
        <v xml:space="preserve"> </v>
      </c>
      <c r="T41" s="21"/>
    </row>
    <row r="42" spans="1:20" s="587" customFormat="1" ht="17.100000000000001" customHeight="1" x14ac:dyDescent="0.2">
      <c r="B42" s="1064"/>
      <c r="C42" s="1065"/>
      <c r="D42" s="1065"/>
      <c r="H42" s="588" t="str">
        <f>IF((H41+I41-E41)=0," ","Ecart")</f>
        <v xml:space="preserve"> </v>
      </c>
      <c r="I42" s="589" t="str">
        <f>IF((H41+I41-E41)=0,"ok",H41+I41-E41)</f>
        <v>ok</v>
      </c>
      <c r="J42" s="617"/>
      <c r="M42" s="588"/>
      <c r="N42" s="589"/>
      <c r="O42" s="588" t="str">
        <f>IF((O41+P41-L41)=0," ","Ecart")</f>
        <v xml:space="preserve"> </v>
      </c>
      <c r="P42" s="589" t="str">
        <f>IF((O41+P41-L41)=0,"ok",O41+P41-L41)</f>
        <v>ok</v>
      </c>
      <c r="Q42" s="617"/>
      <c r="R42" s="698"/>
      <c r="S42" s="617"/>
    </row>
    <row r="43" spans="1:20" s="4" customFormat="1" ht="20.100000000000001" customHeight="1" x14ac:dyDescent="0.2">
      <c r="A43" s="5"/>
      <c r="B43" s="88" t="s">
        <v>13</v>
      </c>
      <c r="C43" s="590"/>
      <c r="D43" s="602">
        <f t="shared" ref="D43:D47" si="8">IF(ISBLANK(C43),0,100%-C43)</f>
        <v>0</v>
      </c>
      <c r="E43" s="491"/>
      <c r="F43" s="449"/>
      <c r="G43" s="21"/>
      <c r="H43" s="618">
        <f>E43*C43</f>
        <v>0</v>
      </c>
      <c r="I43" s="585">
        <f>IF(ISBLANK(C43),0,E43-H43)</f>
        <v>0</v>
      </c>
      <c r="J43" s="72"/>
      <c r="K43" s="21"/>
      <c r="L43" s="450"/>
      <c r="M43" s="451"/>
      <c r="N43" s="21"/>
      <c r="O43" s="628">
        <f>L43*C43</f>
        <v>0</v>
      </c>
      <c r="P43" s="586">
        <f>IF(ISBLANK(C43),0,L43-O43)</f>
        <v>0</v>
      </c>
      <c r="Q43" s="629"/>
      <c r="R43" s="7"/>
      <c r="S43" s="636" t="str">
        <f>IF(ISERROR(IF(ISBLANK(L43)," ",IF(ISBLANK(E43)," ",(L43/E43)-1)))," ",IF(ISBLANK(L43)," ",IF(ISBLANK(E43)," ",(L43/E43)-1)))</f>
        <v xml:space="preserve"> </v>
      </c>
      <c r="T43" s="21"/>
    </row>
    <row r="44" spans="1:20" s="4" customFormat="1" ht="20.100000000000001" customHeight="1" x14ac:dyDescent="0.2">
      <c r="A44" s="5"/>
      <c r="B44" s="89" t="s">
        <v>14</v>
      </c>
      <c r="C44" s="126"/>
      <c r="D44" s="599">
        <f t="shared" si="8"/>
        <v>0</v>
      </c>
      <c r="E44" s="436"/>
      <c r="F44" s="132"/>
      <c r="G44" s="21"/>
      <c r="H44" s="462">
        <f>E44*C44</f>
        <v>0</v>
      </c>
      <c r="I44" s="96">
        <f>IF(ISBLANK(C44),0,E44-H44)</f>
        <v>0</v>
      </c>
      <c r="J44" s="62"/>
      <c r="K44" s="21"/>
      <c r="L44" s="75"/>
      <c r="M44" s="416"/>
      <c r="N44" s="21"/>
      <c r="O44" s="463">
        <f>L44*C44</f>
        <v>0</v>
      </c>
      <c r="P44" s="107">
        <f>IF(ISBLANK(C44),0,L44-O44)</f>
        <v>0</v>
      </c>
      <c r="Q44" s="58"/>
      <c r="R44" s="7"/>
      <c r="S44" s="505" t="str">
        <f>IF(ISERROR(IF(ISBLANK(L44)," ",IF(ISBLANK(E44)," ",(L44/E44)-1)))," ",IF(ISBLANK(L44)," ",IF(ISBLANK(E44)," ",(L44/E44)-1)))</f>
        <v xml:space="preserve"> </v>
      </c>
      <c r="T44" s="21"/>
    </row>
    <row r="45" spans="1:20" s="4" customFormat="1" ht="20.100000000000001" customHeight="1" x14ac:dyDescent="0.2">
      <c r="A45" s="5"/>
      <c r="B45" s="89" t="s">
        <v>16</v>
      </c>
      <c r="C45" s="126"/>
      <c r="D45" s="599">
        <f t="shared" si="8"/>
        <v>0</v>
      </c>
      <c r="E45" s="436"/>
      <c r="F45" s="132"/>
      <c r="G45" s="21"/>
      <c r="H45" s="462">
        <f>E45*C45</f>
        <v>0</v>
      </c>
      <c r="I45" s="96">
        <f>IF(ISBLANK(C45),0,E45-H45)</f>
        <v>0</v>
      </c>
      <c r="J45" s="62"/>
      <c r="K45" s="21"/>
      <c r="L45" s="75"/>
      <c r="M45" s="416"/>
      <c r="N45" s="21"/>
      <c r="O45" s="463">
        <f>L45*C45</f>
        <v>0</v>
      </c>
      <c r="P45" s="107">
        <f>IF(ISBLANK(C45),0,L45-O45)</f>
        <v>0</v>
      </c>
      <c r="Q45" s="58"/>
      <c r="R45" s="7"/>
      <c r="S45" s="505" t="str">
        <f>IF(ISERROR(IF(ISBLANK(L45)," ",IF(ISBLANK(E45)," ",(L45/E45)-1)))," ",IF(ISBLANK(L45)," ",IF(ISBLANK(E45)," ",(L45/E45)-1)))</f>
        <v xml:space="preserve"> </v>
      </c>
      <c r="T45" s="21"/>
    </row>
    <row r="46" spans="1:20" s="4" customFormat="1" ht="20.100000000000001" customHeight="1" x14ac:dyDescent="0.2">
      <c r="A46" s="5"/>
      <c r="B46" s="89" t="s">
        <v>17</v>
      </c>
      <c r="C46" s="127"/>
      <c r="D46" s="603">
        <f t="shared" si="8"/>
        <v>0</v>
      </c>
      <c r="E46" s="436"/>
      <c r="F46" s="132"/>
      <c r="G46" s="21"/>
      <c r="H46" s="462">
        <f>E46*C46</f>
        <v>0</v>
      </c>
      <c r="I46" s="96">
        <f>IF(ISBLANK(C46),0,E46-H46)</f>
        <v>0</v>
      </c>
      <c r="J46" s="62"/>
      <c r="K46" s="21"/>
      <c r="L46" s="75"/>
      <c r="M46" s="416"/>
      <c r="N46" s="21"/>
      <c r="O46" s="463">
        <f>L46*C46</f>
        <v>0</v>
      </c>
      <c r="P46" s="107">
        <f>IF(ISBLANK(C46),0,L46-O46)</f>
        <v>0</v>
      </c>
      <c r="Q46" s="58"/>
      <c r="R46" s="7"/>
      <c r="S46" s="505" t="str">
        <f>IF(ISERROR(IF(ISBLANK(L46)," ",IF(ISBLANK(E46)," ",(L46/E46)-1)))," ",IF(ISBLANK(L46)," ",IF(ISBLANK(E46)," ",(L46/E46)-1)))</f>
        <v xml:space="preserve"> </v>
      </c>
      <c r="T46" s="21"/>
    </row>
    <row r="47" spans="1:20" s="4" customFormat="1" ht="20.100000000000001" customHeight="1" x14ac:dyDescent="0.2">
      <c r="A47" s="5"/>
      <c r="B47" s="90" t="s">
        <v>15</v>
      </c>
      <c r="C47" s="134"/>
      <c r="D47" s="600">
        <f t="shared" si="8"/>
        <v>0</v>
      </c>
      <c r="E47" s="439"/>
      <c r="F47" s="411"/>
      <c r="G47" s="21"/>
      <c r="H47" s="53">
        <f>E47*C47</f>
        <v>0</v>
      </c>
      <c r="I47" s="97">
        <f>IF(ISBLANK(C47),0,E47-H47)</f>
        <v>0</v>
      </c>
      <c r="J47" s="61"/>
      <c r="K47" s="21"/>
      <c r="L47" s="78"/>
      <c r="M47" s="415"/>
      <c r="N47" s="21"/>
      <c r="O47" s="50">
        <f>L47*C47</f>
        <v>0</v>
      </c>
      <c r="P47" s="108">
        <f>IF(ISBLANK(C47),0,L47-O47)</f>
        <v>0</v>
      </c>
      <c r="Q47" s="93"/>
      <c r="R47" s="7"/>
      <c r="S47" s="51" t="str">
        <f>IF(ISERROR(IF(ISBLANK(L47)," ",IF(ISBLANK(E47)," ",(L47/E47)-1)))," ",IF(ISBLANK(L47)," ",IF(ISBLANK(E47)," ",(L47/E47)-1)))</f>
        <v xml:space="preserve"> </v>
      </c>
      <c r="T47" s="21"/>
    </row>
    <row r="48" spans="1:20" s="18" customFormat="1" ht="20.100000000000001" customHeight="1" x14ac:dyDescent="0.2">
      <c r="A48" s="17"/>
      <c r="B48" s="1027" t="s">
        <v>12</v>
      </c>
      <c r="C48" s="1066"/>
      <c r="D48" s="1066"/>
      <c r="E48" s="445">
        <f>SUM(E43:E47)</f>
        <v>0</v>
      </c>
      <c r="F48" s="308" t="str">
        <f>IF(ISERROR(E48/production)," ",E48/production)</f>
        <v xml:space="preserve"> </v>
      </c>
      <c r="G48" s="21"/>
      <c r="H48" s="468">
        <f>SUM(H43:H47)</f>
        <v>0</v>
      </c>
      <c r="I48" s="472">
        <f>SUM(I43:I47)</f>
        <v>0</v>
      </c>
      <c r="J48" s="308" t="str">
        <f>IF(ISERROR(I48/production)," ",I48/production)</f>
        <v xml:space="preserve"> </v>
      </c>
      <c r="K48" s="21"/>
      <c r="L48" s="92">
        <f>SUM(L43:L47)</f>
        <v>0</v>
      </c>
      <c r="M48" s="131" t="str">
        <f>IF(ISERROR(L48/production_prévue)," ",L48/production_prévue)</f>
        <v xml:space="preserve"> </v>
      </c>
      <c r="N48" s="21"/>
      <c r="O48" s="470">
        <f>SUM(O43:O47)</f>
        <v>0</v>
      </c>
      <c r="P48" s="473">
        <f>SUM(P43:P47)</f>
        <v>0</v>
      </c>
      <c r="Q48" s="131" t="str">
        <f>IF(ISERROR(P48/production_prévue)," ",P48/production_prévue)</f>
        <v xml:space="preserve"> </v>
      </c>
      <c r="R48" s="7"/>
      <c r="S48" s="471" t="str">
        <f>IF(ISERROR(IF(L48=0," ",IF(E48=0," ",(L48/E48)-1)))," ",IF(L48=0," ",IF(E48=0," ",(L48/E48)-1)))</f>
        <v xml:space="preserve"> </v>
      </c>
      <c r="T48" s="21"/>
    </row>
    <row r="49" spans="1:20" s="587" customFormat="1" ht="17.100000000000001" customHeight="1" x14ac:dyDescent="0.2">
      <c r="B49" s="1064"/>
      <c r="C49" s="1065"/>
      <c r="D49" s="1065"/>
      <c r="H49" s="588" t="str">
        <f>IF((H48+I48-E48)=0," ","Ecart")</f>
        <v xml:space="preserve"> </v>
      </c>
      <c r="I49" s="589" t="str">
        <f>IF((H48+I48-E48)=0,"ok",H48+I48-E48)</f>
        <v>ok</v>
      </c>
      <c r="J49" s="617"/>
      <c r="M49" s="588"/>
      <c r="N49" s="589"/>
      <c r="O49" s="588" t="str">
        <f>IF((O48+P48-L48)=0," ","Ecart")</f>
        <v xml:space="preserve"> </v>
      </c>
      <c r="P49" s="589" t="str">
        <f>IF((O48+P48-L48)=0,"ok",O48+P48-L48)</f>
        <v>ok</v>
      </c>
      <c r="Q49" s="617"/>
      <c r="R49" s="698"/>
      <c r="S49" s="617"/>
    </row>
    <row r="50" spans="1:20" s="4" customFormat="1" ht="20.100000000000001" customHeight="1" x14ac:dyDescent="0.2">
      <c r="A50" s="5"/>
      <c r="B50" s="88"/>
      <c r="C50" s="406"/>
      <c r="D50" s="549">
        <f t="shared" ref="D50:D52" si="9">IF(ISBLANK(C50),0,100%-C50)</f>
        <v>0</v>
      </c>
      <c r="E50" s="491"/>
      <c r="F50" s="449"/>
      <c r="G50" s="21"/>
      <c r="H50" s="618">
        <f>E50*C50</f>
        <v>0</v>
      </c>
      <c r="I50" s="585">
        <f>IF(ISBLANK(C50),0,E50-H50)</f>
        <v>0</v>
      </c>
      <c r="J50" s="72"/>
      <c r="K50" s="21"/>
      <c r="L50" s="450"/>
      <c r="M50" s="451"/>
      <c r="N50" s="21"/>
      <c r="O50" s="628">
        <f>L50*C50</f>
        <v>0</v>
      </c>
      <c r="P50" s="586">
        <f>IF(ISBLANK(C50),0,L50-O50)</f>
        <v>0</v>
      </c>
      <c r="Q50" s="629"/>
      <c r="R50" s="7"/>
      <c r="S50" s="636" t="str">
        <f>IF(ISERROR(IF(ISBLANK(L50)," ",IF(ISBLANK(E50)," ",(L50/E50)-1)))," ",IF(ISBLANK(L50)," ",IF(ISBLANK(E50)," ",(L50/E50)-1)))</f>
        <v xml:space="preserve"> </v>
      </c>
      <c r="T50" s="21"/>
    </row>
    <row r="51" spans="1:20" s="4" customFormat="1" ht="20.100000000000001" customHeight="1" x14ac:dyDescent="0.2">
      <c r="A51" s="5"/>
      <c r="B51" s="89"/>
      <c r="C51" s="127"/>
      <c r="D51" s="604">
        <f t="shared" si="9"/>
        <v>0</v>
      </c>
      <c r="E51" s="436">
        <v>0</v>
      </c>
      <c r="F51" s="132"/>
      <c r="G51" s="21"/>
      <c r="H51" s="462">
        <f>E51*C51</f>
        <v>0</v>
      </c>
      <c r="I51" s="96">
        <f>IF(ISBLANK(C51),0,E51-H51)</f>
        <v>0</v>
      </c>
      <c r="J51" s="62"/>
      <c r="K51" s="21"/>
      <c r="L51" s="75"/>
      <c r="M51" s="416"/>
      <c r="N51" s="21"/>
      <c r="O51" s="463">
        <f>L51*C51</f>
        <v>0</v>
      </c>
      <c r="P51" s="107">
        <f>IF(ISBLANK(C51),0,L51-O51)</f>
        <v>0</v>
      </c>
      <c r="Q51" s="58"/>
      <c r="R51" s="7"/>
      <c r="S51" s="505" t="str">
        <f>IF(ISERROR(IF(ISBLANK(L51)," ",IF(ISBLANK(E51)," ",(L51/E51)-1)))," ",IF(ISBLANK(L51)," ",IF(ISBLANK(E51)," ",(L51/E51)-1)))</f>
        <v xml:space="preserve"> </v>
      </c>
      <c r="T51" s="21"/>
    </row>
    <row r="52" spans="1:20" s="4" customFormat="1" ht="20.100000000000001" customHeight="1" x14ac:dyDescent="0.2">
      <c r="A52" s="5"/>
      <c r="B52" s="90"/>
      <c r="C52" s="134"/>
      <c r="D52" s="550">
        <f t="shared" si="9"/>
        <v>0</v>
      </c>
      <c r="E52" s="439">
        <v>0</v>
      </c>
      <c r="F52" s="411"/>
      <c r="G52" s="21"/>
      <c r="H52" s="53">
        <f>E52*C52</f>
        <v>0</v>
      </c>
      <c r="I52" s="97">
        <f>IF(ISBLANK(C52),0,E52-H52)</f>
        <v>0</v>
      </c>
      <c r="J52" s="61"/>
      <c r="K52" s="21"/>
      <c r="L52" s="78"/>
      <c r="M52" s="415"/>
      <c r="N52" s="21"/>
      <c r="O52" s="50">
        <f>L52*C52</f>
        <v>0</v>
      </c>
      <c r="P52" s="108">
        <f>IF(ISBLANK(C52),0,L52-O52)</f>
        <v>0</v>
      </c>
      <c r="Q52" s="93"/>
      <c r="R52" s="7"/>
      <c r="S52" s="635" t="str">
        <f>IF(ISERROR(IF(ISBLANK(L52)," ",IF(ISBLANK(E52)," ",(L52/E52)-1)))," ",IF(ISBLANK(L52)," ",IF(ISBLANK(E52)," ",(L52/E52)-1)))</f>
        <v xml:space="preserve"> </v>
      </c>
      <c r="T52" s="21"/>
    </row>
    <row r="53" spans="1:20" s="18" customFormat="1" ht="20.100000000000001" customHeight="1" x14ac:dyDescent="0.2">
      <c r="A53" s="17"/>
      <c r="B53" s="1027" t="s">
        <v>18</v>
      </c>
      <c r="C53" s="1066"/>
      <c r="D53" s="1066"/>
      <c r="E53" s="445">
        <f>SUM(E50:E52)</f>
        <v>0</v>
      </c>
      <c r="F53" s="308" t="str">
        <f>IF(ISERROR(E53/production)," ",E53/production)</f>
        <v xml:space="preserve"> </v>
      </c>
      <c r="G53" s="21"/>
      <c r="H53" s="468">
        <f>SUM(H50:H52)</f>
        <v>0</v>
      </c>
      <c r="I53" s="472">
        <f>SUM(I50:I52)</f>
        <v>0</v>
      </c>
      <c r="J53" s="308" t="str">
        <f>IF(ISERROR(I53/production)," ",I53/production)</f>
        <v xml:space="preserve"> </v>
      </c>
      <c r="K53" s="21"/>
      <c r="L53" s="92">
        <f>SUM(L50:L52)</f>
        <v>0</v>
      </c>
      <c r="M53" s="131" t="str">
        <f>IF(ISERROR(L53/production_prévue)," ",L53/production_prévue)</f>
        <v xml:space="preserve"> </v>
      </c>
      <c r="N53" s="21"/>
      <c r="O53" s="470">
        <f>SUM(O50:O52)</f>
        <v>0</v>
      </c>
      <c r="P53" s="473">
        <f>SUM(P50:P52)</f>
        <v>0</v>
      </c>
      <c r="Q53" s="131" t="str">
        <f>IF(ISERROR(P53/production_prévue)," ",P53/production_prévue)</f>
        <v xml:space="preserve"> </v>
      </c>
      <c r="R53" s="7"/>
      <c r="S53" s="471" t="str">
        <f>IF(ISERROR(IF(L53=0," ",IF(E53=0," ",(L53/E53)-1)))," ",IF(L53=0," ",IF(E53=0," ",(L53/E53)-1)))</f>
        <v xml:space="preserve"> </v>
      </c>
      <c r="T53" s="21"/>
    </row>
    <row r="54" spans="1:20" s="587" customFormat="1" ht="17.100000000000001" customHeight="1" x14ac:dyDescent="0.2">
      <c r="B54" s="1064"/>
      <c r="C54" s="1065"/>
      <c r="D54" s="1065"/>
      <c r="H54" s="588" t="str">
        <f>IF((H53+I53-E53)=0," ","Ecart")</f>
        <v xml:space="preserve"> </v>
      </c>
      <c r="I54" s="589" t="str">
        <f>IF((H53+I53-E53)=0,"ok",H53+I53-E53)</f>
        <v>ok</v>
      </c>
      <c r="J54" s="617"/>
      <c r="M54" s="588"/>
      <c r="N54" s="589"/>
      <c r="O54" s="588" t="str">
        <f>IF((O53+P53-L53)=0," ","Ecart")</f>
        <v xml:space="preserve"> </v>
      </c>
      <c r="P54" s="589" t="str">
        <f>IF((O53+P53-L53)=0,"ok",O53+P53-L53)</f>
        <v>ok</v>
      </c>
      <c r="Q54" s="617"/>
      <c r="R54" s="698"/>
      <c r="S54" s="617"/>
    </row>
    <row r="55" spans="1:20" s="4" customFormat="1" ht="20.100000000000001" customHeight="1" x14ac:dyDescent="0.2">
      <c r="A55" s="5"/>
      <c r="B55" s="88" t="s">
        <v>119</v>
      </c>
      <c r="C55" s="406"/>
      <c r="D55" s="549">
        <f t="shared" ref="D55:D57" si="10">IF(ISBLANK(C55),0,100%-C55)</f>
        <v>0</v>
      </c>
      <c r="E55" s="491"/>
      <c r="F55" s="449"/>
      <c r="G55" s="21"/>
      <c r="H55" s="618">
        <f>E55*C55</f>
        <v>0</v>
      </c>
      <c r="I55" s="585">
        <f>IF(ISBLANK(C55),0,E55-H55)</f>
        <v>0</v>
      </c>
      <c r="J55" s="72"/>
      <c r="K55" s="21"/>
      <c r="L55" s="450"/>
      <c r="M55" s="451"/>
      <c r="N55" s="21"/>
      <c r="O55" s="628">
        <f>L55*C55</f>
        <v>0</v>
      </c>
      <c r="P55" s="586">
        <f>IF(ISBLANK(C55),0,L55-O55)</f>
        <v>0</v>
      </c>
      <c r="Q55" s="629"/>
      <c r="R55" s="7"/>
      <c r="S55" s="636" t="str">
        <f>IF(ISERROR(IF(ISBLANK(L55)," ",IF(ISBLANK(E55)," ",(L55/E55)-1)))," ",IF(ISBLANK(L55)," ",IF(ISBLANK(E55)," ",(L55/E55)-1)))</f>
        <v xml:space="preserve"> </v>
      </c>
      <c r="T55" s="21"/>
    </row>
    <row r="56" spans="1:20" s="4" customFormat="1" ht="20.100000000000001" customHeight="1" x14ac:dyDescent="0.2">
      <c r="A56" s="5"/>
      <c r="B56" s="89" t="s">
        <v>284</v>
      </c>
      <c r="C56" s="127"/>
      <c r="D56" s="604">
        <f t="shared" si="10"/>
        <v>0</v>
      </c>
      <c r="E56" s="436">
        <v>0</v>
      </c>
      <c r="F56" s="132"/>
      <c r="G56" s="21"/>
      <c r="H56" s="462">
        <f>E56*C56</f>
        <v>0</v>
      </c>
      <c r="I56" s="96">
        <f>IF(ISBLANK(C56),0,E56-H56)</f>
        <v>0</v>
      </c>
      <c r="J56" s="62"/>
      <c r="K56" s="21"/>
      <c r="L56" s="75"/>
      <c r="M56" s="416"/>
      <c r="N56" s="21"/>
      <c r="O56" s="463">
        <f>L56*C56</f>
        <v>0</v>
      </c>
      <c r="P56" s="107">
        <f>IF(ISBLANK(C56),0,L56-O56)</f>
        <v>0</v>
      </c>
      <c r="Q56" s="58"/>
      <c r="R56" s="7"/>
      <c r="S56" s="505" t="str">
        <f>IF(ISERROR(IF(ISBLANK(L56)," ",IF(ISBLANK(E56)," ",(L56/E56)-1)))," ",IF(ISBLANK(L56)," ",IF(ISBLANK(E56)," ",(L56/E56)-1)))</f>
        <v xml:space="preserve"> </v>
      </c>
      <c r="T56" s="21"/>
    </row>
    <row r="57" spans="1:20" s="4" customFormat="1" ht="20.100000000000001" customHeight="1" x14ac:dyDescent="0.2">
      <c r="A57" s="5"/>
      <c r="B57" s="90"/>
      <c r="C57" s="134"/>
      <c r="D57" s="550">
        <f t="shared" si="10"/>
        <v>0</v>
      </c>
      <c r="E57" s="439">
        <v>0</v>
      </c>
      <c r="F57" s="411"/>
      <c r="G57" s="21"/>
      <c r="H57" s="53">
        <f>E57*C57</f>
        <v>0</v>
      </c>
      <c r="I57" s="97">
        <f>IF(ISBLANK(C57),0,E57-H57)</f>
        <v>0</v>
      </c>
      <c r="J57" s="61"/>
      <c r="K57" s="21"/>
      <c r="L57" s="78"/>
      <c r="M57" s="415"/>
      <c r="N57" s="21"/>
      <c r="O57" s="50">
        <f>L57*C57</f>
        <v>0</v>
      </c>
      <c r="P57" s="108">
        <f>IF(ISBLANK(C57),0,L57-O57)</f>
        <v>0</v>
      </c>
      <c r="Q57" s="93"/>
      <c r="R57" s="7"/>
      <c r="S57" s="51" t="str">
        <f>IF(ISERROR(IF(ISBLANK(L57)," ",IF(ISBLANK(E57)," ",(L57/E57)-1)))," ",IF(ISBLANK(L57)," ",IF(ISBLANK(E57)," ",(L57/E57)-1)))</f>
        <v xml:space="preserve"> </v>
      </c>
      <c r="T57" s="21"/>
    </row>
    <row r="58" spans="1:20" s="18" customFormat="1" ht="20.100000000000001" customHeight="1" x14ac:dyDescent="0.2">
      <c r="A58" s="17"/>
      <c r="B58" s="1027" t="s">
        <v>285</v>
      </c>
      <c r="C58" s="1066"/>
      <c r="D58" s="1066"/>
      <c r="E58" s="445">
        <f>SUM(E55:E57)</f>
        <v>0</v>
      </c>
      <c r="F58" s="308" t="str">
        <f>IF(ISERROR(E58/production)," ",E58/production)</f>
        <v xml:space="preserve"> </v>
      </c>
      <c r="G58" s="21"/>
      <c r="H58" s="468">
        <f>SUM(H55:H57)</f>
        <v>0</v>
      </c>
      <c r="I58" s="472">
        <f>SUM(I55:I57)</f>
        <v>0</v>
      </c>
      <c r="J58" s="308" t="str">
        <f>IF(ISERROR(I58/production)," ",I58/production)</f>
        <v xml:space="preserve"> </v>
      </c>
      <c r="K58" s="21"/>
      <c r="L58" s="92">
        <f>SUM(L55:L57)</f>
        <v>0</v>
      </c>
      <c r="M58" s="131" t="str">
        <f>IF(ISERROR(L58/production_prévue)," ",L58/production_prévue)</f>
        <v xml:space="preserve"> </v>
      </c>
      <c r="N58" s="21"/>
      <c r="O58" s="470">
        <f>SUM(O55:O57)</f>
        <v>0</v>
      </c>
      <c r="P58" s="473">
        <f>SUM(P55:P57)</f>
        <v>0</v>
      </c>
      <c r="Q58" s="131" t="str">
        <f>IF(ISERROR(P58/production_prévue)," ",P58/production_prévue)</f>
        <v xml:space="preserve"> </v>
      </c>
      <c r="R58" s="7"/>
      <c r="S58" s="471" t="str">
        <f>IF(ISERROR(IF(L58=0," ",IF(E58=0," ",(L58/E58)-1)))," ",IF(L58=0," ",IF(E58=0," ",(L58/E58)-1)))</f>
        <v xml:space="preserve"> </v>
      </c>
      <c r="T58" s="21"/>
    </row>
    <row r="59" spans="1:20" s="587" customFormat="1" ht="17.100000000000001" customHeight="1" x14ac:dyDescent="0.2">
      <c r="B59" s="1064"/>
      <c r="C59" s="1065"/>
      <c r="D59" s="1065"/>
      <c r="H59" s="588" t="str">
        <f>IF((H58+I58-E58)=0," ","Ecart")</f>
        <v xml:space="preserve"> </v>
      </c>
      <c r="I59" s="589" t="str">
        <f>IF((H58+I58-E58)=0,"ok",H58+I58-E58)</f>
        <v>ok</v>
      </c>
      <c r="J59" s="617"/>
      <c r="M59" s="588"/>
      <c r="N59" s="589"/>
      <c r="O59" s="588" t="str">
        <f>IF((O58+P58-L58)=0," ","Ecart")</f>
        <v xml:space="preserve"> </v>
      </c>
      <c r="P59" s="589" t="str">
        <f>IF((O58+P58-L58)=0,"ok",O58+P58-L58)</f>
        <v>ok</v>
      </c>
      <c r="Q59" s="617"/>
      <c r="R59" s="698"/>
      <c r="S59" s="617"/>
    </row>
    <row r="60" spans="1:20" s="4" customFormat="1" ht="20.100000000000001" customHeight="1" x14ac:dyDescent="0.2">
      <c r="A60" s="5"/>
      <c r="B60" s="88" t="s">
        <v>120</v>
      </c>
      <c r="C60" s="406"/>
      <c r="D60" s="549">
        <f t="shared" ref="D60:D64" si="11">IF(ISBLANK(C60),0,100%-C60)</f>
        <v>0</v>
      </c>
      <c r="E60" s="491"/>
      <c r="F60" s="449"/>
      <c r="G60" s="21"/>
      <c r="H60" s="618">
        <f>E60*C60</f>
        <v>0</v>
      </c>
      <c r="I60" s="585">
        <f>IF(ISBLANK(C60),0,E60-H60)</f>
        <v>0</v>
      </c>
      <c r="J60" s="72"/>
      <c r="K60" s="21"/>
      <c r="L60" s="450"/>
      <c r="M60" s="451"/>
      <c r="N60" s="21"/>
      <c r="O60" s="628">
        <f>L60*C60</f>
        <v>0</v>
      </c>
      <c r="P60" s="586">
        <f>IF(ISBLANK(C60),0,L60-O60)</f>
        <v>0</v>
      </c>
      <c r="Q60" s="629"/>
      <c r="R60" s="7"/>
      <c r="S60" s="636" t="str">
        <f>IF(ISERROR(IF(ISBLANK(L60)," ",IF(ISBLANK(E60)," ",(L60/E60)-1)))," ",IF(ISBLANK(L60)," ",IF(ISBLANK(E60)," ",(L60/E60)-1)))</f>
        <v xml:space="preserve"> </v>
      </c>
      <c r="T60" s="21"/>
    </row>
    <row r="61" spans="1:20" s="4" customFormat="1" ht="20.100000000000001" customHeight="1" x14ac:dyDescent="0.2">
      <c r="A61" s="5"/>
      <c r="B61" s="89" t="s">
        <v>72</v>
      </c>
      <c r="C61" s="126"/>
      <c r="D61" s="605">
        <f t="shared" si="11"/>
        <v>0</v>
      </c>
      <c r="E61" s="436"/>
      <c r="F61" s="132"/>
      <c r="G61" s="21"/>
      <c r="H61" s="462">
        <f>E61*C61</f>
        <v>0</v>
      </c>
      <c r="I61" s="96">
        <f>IF(ISBLANK(C61),0,E61-H61)</f>
        <v>0</v>
      </c>
      <c r="J61" s="62"/>
      <c r="K61" s="21"/>
      <c r="L61" s="75"/>
      <c r="M61" s="416"/>
      <c r="N61" s="21"/>
      <c r="O61" s="463">
        <f>L61*C61</f>
        <v>0</v>
      </c>
      <c r="P61" s="107">
        <f>IF(ISBLANK(C61),0,L61-O61)</f>
        <v>0</v>
      </c>
      <c r="Q61" s="58"/>
      <c r="R61" s="7"/>
      <c r="S61" s="505" t="str">
        <f>IF(ISERROR(IF(ISBLANK(L61)," ",IF(ISBLANK(E61)," ",(L61/E61)-1)))," ",IF(ISBLANK(L61)," ",IF(ISBLANK(E61)," ",(L61/E61)-1)))</f>
        <v xml:space="preserve"> </v>
      </c>
      <c r="T61" s="21"/>
    </row>
    <row r="62" spans="1:20" s="4" customFormat="1" ht="20.100000000000001" customHeight="1" x14ac:dyDescent="0.2">
      <c r="A62" s="5"/>
      <c r="B62" s="89" t="s">
        <v>121</v>
      </c>
      <c r="C62" s="126"/>
      <c r="D62" s="605">
        <f t="shared" si="11"/>
        <v>0</v>
      </c>
      <c r="E62" s="436"/>
      <c r="F62" s="132"/>
      <c r="G62" s="21"/>
      <c r="H62" s="462">
        <f>E62*C62</f>
        <v>0</v>
      </c>
      <c r="I62" s="96">
        <f>IF(ISBLANK(C62),0,E62-H62)</f>
        <v>0</v>
      </c>
      <c r="J62" s="62"/>
      <c r="K62" s="21"/>
      <c r="L62" s="75"/>
      <c r="M62" s="416"/>
      <c r="N62" s="21"/>
      <c r="O62" s="463">
        <f>L62*C62</f>
        <v>0</v>
      </c>
      <c r="P62" s="107">
        <f>IF(ISBLANK(C62),0,L62-O62)</f>
        <v>0</v>
      </c>
      <c r="Q62" s="58"/>
      <c r="R62" s="7"/>
      <c r="S62" s="505" t="str">
        <f>IF(ISERROR(IF(ISBLANK(L62)," ",IF(ISBLANK(E62)," ",(L62/E62)-1)))," ",IF(ISBLANK(L62)," ",IF(ISBLANK(E62)," ",(L62/E62)-1)))</f>
        <v xml:space="preserve"> </v>
      </c>
      <c r="T62" s="21"/>
    </row>
    <row r="63" spans="1:20" s="4" customFormat="1" ht="20.100000000000001" customHeight="1" x14ac:dyDescent="0.2">
      <c r="A63" s="5"/>
      <c r="B63" s="89" t="s">
        <v>65</v>
      </c>
      <c r="C63" s="126"/>
      <c r="D63" s="605">
        <f t="shared" si="11"/>
        <v>0</v>
      </c>
      <c r="E63" s="436"/>
      <c r="F63" s="132"/>
      <c r="G63" s="21"/>
      <c r="H63" s="462">
        <f>E63*C63</f>
        <v>0</v>
      </c>
      <c r="I63" s="96">
        <f>IF(ISBLANK(C63),0,E63-H63)</f>
        <v>0</v>
      </c>
      <c r="J63" s="62"/>
      <c r="K63" s="21"/>
      <c r="L63" s="75"/>
      <c r="M63" s="416"/>
      <c r="N63" s="21"/>
      <c r="O63" s="463">
        <f>L63*C63</f>
        <v>0</v>
      </c>
      <c r="P63" s="107">
        <f>IF(ISBLANK(C63),0,L63-O63)</f>
        <v>0</v>
      </c>
      <c r="Q63" s="58"/>
      <c r="R63" s="7"/>
      <c r="S63" s="505" t="str">
        <f>IF(ISERROR(IF(ISBLANK(L63)," ",IF(ISBLANK(E63)," ",(L63/E63)-1)))," ",IF(ISBLANK(L63)," ",IF(ISBLANK(E63)," ",(L63/E63)-1)))</f>
        <v xml:space="preserve"> </v>
      </c>
      <c r="T63" s="21"/>
    </row>
    <row r="64" spans="1:20" s="4" customFormat="1" ht="20.100000000000001" customHeight="1" x14ac:dyDescent="0.2">
      <c r="A64" s="5"/>
      <c r="B64" s="90" t="s">
        <v>66</v>
      </c>
      <c r="C64" s="135"/>
      <c r="D64" s="551">
        <f t="shared" si="11"/>
        <v>0</v>
      </c>
      <c r="E64" s="439"/>
      <c r="F64" s="411"/>
      <c r="G64" s="21"/>
      <c r="H64" s="53">
        <f>E64*C64</f>
        <v>0</v>
      </c>
      <c r="I64" s="97">
        <f>IF(ISBLANK(C64),0,E64-H64)</f>
        <v>0</v>
      </c>
      <c r="J64" s="61"/>
      <c r="K64" s="21"/>
      <c r="L64" s="78"/>
      <c r="M64" s="415"/>
      <c r="N64" s="21"/>
      <c r="O64" s="50">
        <f>L64*C64</f>
        <v>0</v>
      </c>
      <c r="P64" s="108">
        <f>IF(ISBLANK(C64),0,L64-O64)</f>
        <v>0</v>
      </c>
      <c r="Q64" s="93"/>
      <c r="R64" s="7"/>
      <c r="S64" s="51" t="str">
        <f>IF(ISERROR(IF(ISBLANK(L64)," ",IF(ISBLANK(E64)," ",(L64/E64)-1)))," ",IF(ISBLANK(L64)," ",IF(ISBLANK(E64)," ",(L64/E64)-1)))</f>
        <v xml:space="preserve"> </v>
      </c>
      <c r="T64" s="21"/>
    </row>
    <row r="65" spans="1:20" s="18" customFormat="1" ht="20.100000000000001" customHeight="1" x14ac:dyDescent="0.2">
      <c r="A65" s="17"/>
      <c r="B65" s="1027" t="s">
        <v>20</v>
      </c>
      <c r="C65" s="1066"/>
      <c r="D65" s="1066"/>
      <c r="E65" s="445">
        <f>SUM(E60:E64)</f>
        <v>0</v>
      </c>
      <c r="F65" s="308" t="str">
        <f>IF(ISERROR(E65/production)," ",E65/production)</f>
        <v xml:space="preserve"> </v>
      </c>
      <c r="G65" s="21"/>
      <c r="H65" s="468">
        <f>SUM(H60:H64)</f>
        <v>0</v>
      </c>
      <c r="I65" s="472">
        <f>SUM(I60:I64)</f>
        <v>0</v>
      </c>
      <c r="J65" s="308" t="str">
        <f>IF(ISERROR(I65/production)," ",I65/production)</f>
        <v xml:space="preserve"> </v>
      </c>
      <c r="K65" s="21"/>
      <c r="L65" s="92">
        <f>SUM(L60:L64)</f>
        <v>0</v>
      </c>
      <c r="M65" s="131" t="str">
        <f>IF(ISERROR(L65/production_prévue)," ",L65/production_prévue)</f>
        <v xml:space="preserve"> </v>
      </c>
      <c r="N65" s="21"/>
      <c r="O65" s="470">
        <f>SUM(O60:O64)</f>
        <v>0</v>
      </c>
      <c r="P65" s="473">
        <f>SUM(P60:P64)</f>
        <v>0</v>
      </c>
      <c r="Q65" s="131" t="str">
        <f>IF(ISERROR(P65/production_prévue)," ",P65/production_prévue)</f>
        <v xml:space="preserve"> </v>
      </c>
      <c r="R65" s="7"/>
      <c r="S65" s="471" t="str">
        <f>IF(ISERROR(IF(L65=0," ",IF(E65=0," ",(L65/E65)-1)))," ",IF(L65=0," ",IF(E65=0," ",(L65/E65)-1)))</f>
        <v xml:space="preserve"> </v>
      </c>
      <c r="T65" s="21"/>
    </row>
    <row r="66" spans="1:20" s="587" customFormat="1" ht="17.100000000000001" customHeight="1" x14ac:dyDescent="0.2">
      <c r="B66" s="1064"/>
      <c r="C66" s="1065"/>
      <c r="D66" s="1065"/>
      <c r="H66" s="588" t="str">
        <f>IF((H65+I65-E65)=0," ","Ecart")</f>
        <v xml:space="preserve"> </v>
      </c>
      <c r="I66" s="589" t="str">
        <f>IF((H65+I65-E65)=0,"ok",H65+I65-E65)</f>
        <v>ok</v>
      </c>
      <c r="J66" s="617"/>
      <c r="M66" s="588"/>
      <c r="N66" s="589"/>
      <c r="O66" s="588" t="str">
        <f>IF((O65+P65-L65)=0," ","Ecart")</f>
        <v xml:space="preserve"> </v>
      </c>
      <c r="P66" s="589" t="str">
        <f>IF((O65+P65-L65)=0,"ok",O65+P65-L65)</f>
        <v>ok</v>
      </c>
      <c r="Q66" s="617"/>
      <c r="R66" s="698"/>
      <c r="S66" s="617"/>
    </row>
    <row r="67" spans="1:20" s="4" customFormat="1" ht="20.100000000000001" customHeight="1" x14ac:dyDescent="0.2">
      <c r="A67" s="5"/>
      <c r="B67" s="88" t="s">
        <v>289</v>
      </c>
      <c r="C67" s="590"/>
      <c r="D67" s="606">
        <f t="shared" ref="D67:D72" si="12">IF(ISBLANK(C67),0,100%-C67)</f>
        <v>0</v>
      </c>
      <c r="E67" s="491"/>
      <c r="F67" s="449"/>
      <c r="G67" s="21"/>
      <c r="H67" s="618">
        <f t="shared" ref="H67:H72" si="13">E67*C67</f>
        <v>0</v>
      </c>
      <c r="I67" s="585">
        <f t="shared" ref="I67:I72" si="14">IF(ISBLANK(C67),0,E67-H67)</f>
        <v>0</v>
      </c>
      <c r="J67" s="72"/>
      <c r="K67" s="21"/>
      <c r="L67" s="450"/>
      <c r="M67" s="451"/>
      <c r="N67" s="21"/>
      <c r="O67" s="628">
        <f t="shared" ref="O67:O72" si="15">L67*C67</f>
        <v>0</v>
      </c>
      <c r="P67" s="586">
        <f t="shared" ref="P67:P72" si="16">IF(ISBLANK(C67),0,L67-O67)</f>
        <v>0</v>
      </c>
      <c r="Q67" s="629"/>
      <c r="R67" s="7"/>
      <c r="S67" s="636" t="str">
        <f t="shared" ref="S67:S72" si="17">IF(ISERROR(IF(ISBLANK(L67)," ",IF(ISBLANK(E67)," ",(L67/E67)-1)))," ",IF(ISBLANK(L67)," ",IF(ISBLANK(E67)," ",(L67/E67)-1)))</f>
        <v xml:space="preserve"> </v>
      </c>
      <c r="T67" s="845"/>
    </row>
    <row r="68" spans="1:20" s="4" customFormat="1" ht="20.100000000000001" customHeight="1" x14ac:dyDescent="0.2">
      <c r="A68" s="5"/>
      <c r="B68" s="89" t="s">
        <v>286</v>
      </c>
      <c r="C68" s="134"/>
      <c r="D68" s="550">
        <f t="shared" si="12"/>
        <v>0</v>
      </c>
      <c r="E68" s="436"/>
      <c r="F68" s="132"/>
      <c r="G68" s="21"/>
      <c r="H68" s="462">
        <f t="shared" si="13"/>
        <v>0</v>
      </c>
      <c r="I68" s="96">
        <f t="shared" si="14"/>
        <v>0</v>
      </c>
      <c r="J68" s="62"/>
      <c r="K68" s="21"/>
      <c r="L68" s="75"/>
      <c r="M68" s="416"/>
      <c r="N68" s="21"/>
      <c r="O68" s="463">
        <f t="shared" si="15"/>
        <v>0</v>
      </c>
      <c r="P68" s="107">
        <f t="shared" si="16"/>
        <v>0</v>
      </c>
      <c r="Q68" s="58"/>
      <c r="R68" s="7"/>
      <c r="S68" s="505" t="str">
        <f t="shared" si="17"/>
        <v xml:space="preserve"> </v>
      </c>
      <c r="T68" s="845"/>
    </row>
    <row r="69" spans="1:20" s="4" customFormat="1" ht="20.100000000000001" customHeight="1" x14ac:dyDescent="0.2">
      <c r="A69" s="5"/>
      <c r="B69" s="89" t="s">
        <v>290</v>
      </c>
      <c r="C69" s="126"/>
      <c r="D69" s="605">
        <f t="shared" si="12"/>
        <v>0</v>
      </c>
      <c r="E69" s="436"/>
      <c r="F69" s="132"/>
      <c r="G69" s="21"/>
      <c r="H69" s="462">
        <f t="shared" si="13"/>
        <v>0</v>
      </c>
      <c r="I69" s="96">
        <f t="shared" si="14"/>
        <v>0</v>
      </c>
      <c r="J69" s="62"/>
      <c r="K69" s="21"/>
      <c r="L69" s="75"/>
      <c r="M69" s="416"/>
      <c r="N69" s="21"/>
      <c r="O69" s="463">
        <f t="shared" si="15"/>
        <v>0</v>
      </c>
      <c r="P69" s="107">
        <f t="shared" si="16"/>
        <v>0</v>
      </c>
      <c r="Q69" s="58"/>
      <c r="R69" s="7"/>
      <c r="S69" s="505" t="str">
        <f t="shared" si="17"/>
        <v xml:space="preserve"> </v>
      </c>
      <c r="T69" s="845"/>
    </row>
    <row r="70" spans="1:20" s="4" customFormat="1" ht="20.100000000000001" customHeight="1" x14ac:dyDescent="0.2">
      <c r="A70" s="5"/>
      <c r="B70" s="89" t="s">
        <v>287</v>
      </c>
      <c r="C70" s="126"/>
      <c r="D70" s="605">
        <f t="shared" si="12"/>
        <v>0</v>
      </c>
      <c r="E70" s="436"/>
      <c r="F70" s="132"/>
      <c r="G70" s="21"/>
      <c r="H70" s="462">
        <f t="shared" si="13"/>
        <v>0</v>
      </c>
      <c r="I70" s="96">
        <f t="shared" si="14"/>
        <v>0</v>
      </c>
      <c r="J70" s="62"/>
      <c r="K70" s="21"/>
      <c r="L70" s="75"/>
      <c r="M70" s="416"/>
      <c r="N70" s="21"/>
      <c r="O70" s="463">
        <f t="shared" si="15"/>
        <v>0</v>
      </c>
      <c r="P70" s="107">
        <f t="shared" si="16"/>
        <v>0</v>
      </c>
      <c r="Q70" s="58"/>
      <c r="R70" s="7"/>
      <c r="S70" s="505" t="str">
        <f t="shared" si="17"/>
        <v xml:space="preserve"> </v>
      </c>
      <c r="T70" s="845"/>
    </row>
    <row r="71" spans="1:20" s="4" customFormat="1" ht="20.100000000000001" customHeight="1" x14ac:dyDescent="0.2">
      <c r="A71" s="5"/>
      <c r="B71" s="89" t="s">
        <v>288</v>
      </c>
      <c r="C71" s="126"/>
      <c r="D71" s="605">
        <f t="shared" si="12"/>
        <v>0</v>
      </c>
      <c r="E71" s="436">
        <v>0</v>
      </c>
      <c r="F71" s="132"/>
      <c r="G71" s="21"/>
      <c r="H71" s="462">
        <f t="shared" si="13"/>
        <v>0</v>
      </c>
      <c r="I71" s="96">
        <f t="shared" si="14"/>
        <v>0</v>
      </c>
      <c r="J71" s="62"/>
      <c r="K71" s="21"/>
      <c r="L71" s="75"/>
      <c r="M71" s="416"/>
      <c r="N71" s="21"/>
      <c r="O71" s="463">
        <f t="shared" si="15"/>
        <v>0</v>
      </c>
      <c r="P71" s="107">
        <f t="shared" si="16"/>
        <v>0</v>
      </c>
      <c r="Q71" s="58"/>
      <c r="R71" s="7"/>
      <c r="S71" s="505" t="str">
        <f t="shared" si="17"/>
        <v xml:space="preserve"> </v>
      </c>
      <c r="T71" s="845"/>
    </row>
    <row r="72" spans="1:20" s="4" customFormat="1" ht="20.100000000000001" customHeight="1" x14ac:dyDescent="0.2">
      <c r="A72" s="5"/>
      <c r="B72" s="90" t="s">
        <v>67</v>
      </c>
      <c r="C72" s="127"/>
      <c r="D72" s="604">
        <f t="shared" si="12"/>
        <v>0</v>
      </c>
      <c r="E72" s="439">
        <v>0</v>
      </c>
      <c r="F72" s="411"/>
      <c r="G72" s="21"/>
      <c r="H72" s="53">
        <f t="shared" si="13"/>
        <v>0</v>
      </c>
      <c r="I72" s="97">
        <f t="shared" si="14"/>
        <v>0</v>
      </c>
      <c r="J72" s="61"/>
      <c r="K72" s="21"/>
      <c r="L72" s="78"/>
      <c r="M72" s="415"/>
      <c r="N72" s="21"/>
      <c r="O72" s="50">
        <f t="shared" si="15"/>
        <v>0</v>
      </c>
      <c r="P72" s="108">
        <f t="shared" si="16"/>
        <v>0</v>
      </c>
      <c r="Q72" s="93"/>
      <c r="R72" s="7"/>
      <c r="S72" s="51" t="str">
        <f t="shared" si="17"/>
        <v xml:space="preserve"> </v>
      </c>
      <c r="T72" s="21"/>
    </row>
    <row r="73" spans="1:20" s="18" customFormat="1" ht="20.100000000000001" customHeight="1" x14ac:dyDescent="0.2">
      <c r="A73" s="17"/>
      <c r="B73" s="1027" t="s">
        <v>21</v>
      </c>
      <c r="C73" s="1066"/>
      <c r="D73" s="1066"/>
      <c r="E73" s="445">
        <f>SUM(E67:E72)</f>
        <v>0</v>
      </c>
      <c r="F73" s="308" t="str">
        <f>IF(ISERROR(E73/production)," ",E73/production)</f>
        <v xml:space="preserve"> </v>
      </c>
      <c r="G73" s="21"/>
      <c r="H73" s="468">
        <f>SUM(H67:H72)</f>
        <v>0</v>
      </c>
      <c r="I73" s="472">
        <f>SUM(I67:I72)</f>
        <v>0</v>
      </c>
      <c r="J73" s="308" t="str">
        <f>IF(ISERROR(I73/production)," ",I73/production)</f>
        <v xml:space="preserve"> </v>
      </c>
      <c r="K73" s="21"/>
      <c r="L73" s="92">
        <f>SUM(L67:L72)</f>
        <v>0</v>
      </c>
      <c r="M73" s="131" t="str">
        <f>IF(ISERROR(L73/production_prévue)," ",L73/production_prévue)</f>
        <v xml:space="preserve"> </v>
      </c>
      <c r="N73" s="21"/>
      <c r="O73" s="470">
        <f>SUM(O67:O72)</f>
        <v>0</v>
      </c>
      <c r="P73" s="473">
        <f>SUM(P67:P72)</f>
        <v>0</v>
      </c>
      <c r="Q73" s="131" t="str">
        <f>IF(ISERROR(P73/production_prévue)," ",P73/production_prévue)</f>
        <v xml:space="preserve"> </v>
      </c>
      <c r="R73" s="7"/>
      <c r="S73" s="471" t="str">
        <f>IF(ISERROR(IF(L73=0," ",IF(E73=0," ",(L73/E73)-1)))," ",IF(L73=0," ",IF(E73=0," ",(L73/E73)-1)))</f>
        <v xml:space="preserve"> </v>
      </c>
      <c r="T73" s="21"/>
    </row>
    <row r="74" spans="1:20" s="587" customFormat="1" ht="17.100000000000001" customHeight="1" x14ac:dyDescent="0.2">
      <c r="B74" s="1064"/>
      <c r="C74" s="1065"/>
      <c r="D74" s="1065"/>
      <c r="H74" s="588" t="str">
        <f>IF((H73+I73-E73)=0," ","Ecart")</f>
        <v xml:space="preserve"> </v>
      </c>
      <c r="I74" s="589" t="str">
        <f>IF((H73+I73-E73)=0,"ok",H73+I73-E73)</f>
        <v>ok</v>
      </c>
      <c r="J74" s="617"/>
      <c r="M74" s="588"/>
      <c r="N74" s="589"/>
      <c r="O74" s="588" t="str">
        <f>IF((O73+P73-L73)=0," ","Ecart")</f>
        <v xml:space="preserve"> </v>
      </c>
      <c r="P74" s="589" t="str">
        <f>IF((O73+P73-L73)=0,"ok",O73+P73-L73)</f>
        <v>ok</v>
      </c>
      <c r="Q74" s="617"/>
      <c r="R74" s="698"/>
      <c r="S74" s="617"/>
    </row>
    <row r="75" spans="1:20" s="4" customFormat="1" ht="20.100000000000001" customHeight="1" x14ac:dyDescent="0.2">
      <c r="A75" s="5"/>
      <c r="B75" s="88" t="s">
        <v>320</v>
      </c>
      <c r="C75" s="590"/>
      <c r="D75" s="606">
        <f t="shared" ref="D75:D76" si="18">IF(ISBLANK(C75),0,100%-C75)</f>
        <v>0</v>
      </c>
      <c r="E75" s="491"/>
      <c r="F75" s="449"/>
      <c r="G75" s="21"/>
      <c r="H75" s="618">
        <f>E75*C75</f>
        <v>0</v>
      </c>
      <c r="I75" s="585">
        <f>IF(ISBLANK(C75),0,E75-H75)</f>
        <v>0</v>
      </c>
      <c r="J75" s="72"/>
      <c r="K75" s="21"/>
      <c r="L75" s="450"/>
      <c r="M75" s="451"/>
      <c r="N75" s="21"/>
      <c r="O75" s="628">
        <f>L75*C75</f>
        <v>0</v>
      </c>
      <c r="P75" s="586">
        <f>IF(ISBLANK(C75),0,L75-O75)</f>
        <v>0</v>
      </c>
      <c r="Q75" s="629"/>
      <c r="R75" s="7"/>
      <c r="S75" s="636" t="str">
        <f>IF(ISERROR(IF(ISBLANK(L75)," ",IF(ISBLANK(E75)," ",(L75/E75)-1)))," ",IF(ISBLANK(L75)," ",IF(ISBLANK(E75)," ",(L75/E75)-1)))</f>
        <v xml:space="preserve"> </v>
      </c>
      <c r="T75" s="21"/>
    </row>
    <row r="76" spans="1:20" s="4" customFormat="1" ht="20.100000000000001" customHeight="1" x14ac:dyDescent="0.2">
      <c r="A76" s="5"/>
      <c r="B76" s="592" t="s">
        <v>321</v>
      </c>
      <c r="C76" s="128"/>
      <c r="D76" s="607">
        <f t="shared" si="18"/>
        <v>0</v>
      </c>
      <c r="E76" s="444">
        <v>0</v>
      </c>
      <c r="F76" s="133"/>
      <c r="G76" s="21"/>
      <c r="H76" s="619">
        <f>E76*C76</f>
        <v>0</v>
      </c>
      <c r="I76" s="146">
        <f>IF(ISBLANK(C76),0,E76-H76)</f>
        <v>0</v>
      </c>
      <c r="J76" s="59"/>
      <c r="K76" s="21"/>
      <c r="L76" s="417"/>
      <c r="M76" s="418"/>
      <c r="N76" s="21"/>
      <c r="O76" s="630">
        <f>L76*C76</f>
        <v>0</v>
      </c>
      <c r="P76" s="121">
        <f>IF(ISBLANK(C76),0,L76-O76)</f>
        <v>0</v>
      </c>
      <c r="Q76" s="631"/>
      <c r="R76" s="7"/>
      <c r="S76" s="638" t="str">
        <f>IF(ISERROR(IF(ISBLANK(L76)," ",IF(ISBLANK(E76)," ",(L76/E76)-1)))," ",IF(ISBLANK(L76)," ",IF(ISBLANK(E76)," ",(L76/E76)-1)))</f>
        <v xml:space="preserve"> </v>
      </c>
      <c r="T76" s="21"/>
    </row>
    <row r="77" spans="1:20" s="18" customFormat="1" ht="20.100000000000001" customHeight="1" x14ac:dyDescent="0.2">
      <c r="A77" s="17"/>
      <c r="B77" s="1027" t="s">
        <v>22</v>
      </c>
      <c r="C77" s="1066"/>
      <c r="D77" s="1066"/>
      <c r="E77" s="445">
        <f>SUM(E75:E76)</f>
        <v>0</v>
      </c>
      <c r="F77" s="308" t="str">
        <f>IF(ISERROR(E77/production)," ",E77/production)</f>
        <v xml:space="preserve"> </v>
      </c>
      <c r="G77" s="21"/>
      <c r="H77" s="468">
        <f>SUM(H75:H76)</f>
        <v>0</v>
      </c>
      <c r="I77" s="472">
        <f>SUM(I75:I76)</f>
        <v>0</v>
      </c>
      <c r="J77" s="308" t="str">
        <f>IF(ISERROR(I77/production)," ",I77/production)</f>
        <v xml:space="preserve"> </v>
      </c>
      <c r="K77" s="21"/>
      <c r="L77" s="92">
        <f>SUM(L75:L76)</f>
        <v>0</v>
      </c>
      <c r="M77" s="131" t="str">
        <f>IF(ISERROR(L77/production_prévue)," ",L77/production_prévue)</f>
        <v xml:space="preserve"> </v>
      </c>
      <c r="N77" s="21"/>
      <c r="O77" s="470">
        <f>SUM(O75:O76)</f>
        <v>0</v>
      </c>
      <c r="P77" s="473">
        <f>SUM(P75:P76)</f>
        <v>0</v>
      </c>
      <c r="Q77" s="131" t="str">
        <f>IF(ISERROR(P77/production_prévue)," ",P77/production_prévue)</f>
        <v xml:space="preserve"> </v>
      </c>
      <c r="R77" s="7"/>
      <c r="S77" s="471" t="str">
        <f>IF(ISERROR(IF(L77=0," ",IF(E77=0," ",(L77/E77)-1)))," ",IF(L77=0," ",IF(E77=0," ",(L77/E77)-1)))</f>
        <v xml:space="preserve"> </v>
      </c>
      <c r="T77" s="21"/>
    </row>
    <row r="78" spans="1:20" s="587" customFormat="1" ht="17.100000000000001" customHeight="1" x14ac:dyDescent="0.2">
      <c r="B78" s="1064"/>
      <c r="C78" s="1065"/>
      <c r="D78" s="1065"/>
      <c r="H78" s="588" t="str">
        <f>IF((H77+I77-E77)=0," ","Ecart")</f>
        <v xml:space="preserve"> </v>
      </c>
      <c r="I78" s="589" t="str">
        <f>IF((H77+I77-E77)=0,"ok",H77+I77-E77)</f>
        <v>ok</v>
      </c>
      <c r="J78" s="617"/>
      <c r="M78" s="588"/>
      <c r="N78" s="589"/>
      <c r="O78" s="588" t="str">
        <f>IF((O77+P77-L77)=0," ","Ecart")</f>
        <v xml:space="preserve"> </v>
      </c>
      <c r="P78" s="589" t="str">
        <f>IF((O77+P77-L77)=0,"ok",O77+P77-L77)</f>
        <v>ok</v>
      </c>
      <c r="Q78" s="617"/>
      <c r="R78" s="698"/>
      <c r="S78" s="617"/>
    </row>
    <row r="79" spans="1:20" s="4" customFormat="1" ht="20.100000000000001" customHeight="1" x14ac:dyDescent="0.2">
      <c r="A79" s="5"/>
      <c r="B79" s="88" t="s">
        <v>122</v>
      </c>
      <c r="C79" s="406"/>
      <c r="D79" s="549">
        <f t="shared" ref="D79:D81" si="19">IF(ISBLANK(C79),0,100%-C79)</f>
        <v>0</v>
      </c>
      <c r="E79" s="491"/>
      <c r="F79" s="449"/>
      <c r="G79" s="21"/>
      <c r="H79" s="618">
        <f>E79*C79</f>
        <v>0</v>
      </c>
      <c r="I79" s="585">
        <f>IF(ISBLANK(C79),0,E79-H79)</f>
        <v>0</v>
      </c>
      <c r="J79" s="72"/>
      <c r="K79" s="21"/>
      <c r="L79" s="450"/>
      <c r="M79" s="451"/>
      <c r="N79" s="21"/>
      <c r="O79" s="628">
        <f>L79*C79</f>
        <v>0</v>
      </c>
      <c r="P79" s="586">
        <f>IF(ISBLANK(C79),0,L79-O79)</f>
        <v>0</v>
      </c>
      <c r="Q79" s="629"/>
      <c r="R79" s="7"/>
      <c r="S79" s="636" t="str">
        <f>IF(ISERROR(IF(ISBLANK(L79)," ",IF(ISBLANK(E79)," ",(L79/E79)-1)))," ",IF(ISBLANK(L79)," ",IF(ISBLANK(E79)," ",(L79/E79)-1)))</f>
        <v xml:space="preserve"> </v>
      </c>
      <c r="T79" s="21"/>
    </row>
    <row r="80" spans="1:20" s="4" customFormat="1" ht="20.100000000000001" customHeight="1" x14ac:dyDescent="0.2">
      <c r="A80" s="5"/>
      <c r="B80" s="89" t="s">
        <v>68</v>
      </c>
      <c r="C80" s="126"/>
      <c r="D80" s="605">
        <f t="shared" si="19"/>
        <v>0</v>
      </c>
      <c r="E80" s="436"/>
      <c r="F80" s="132"/>
      <c r="G80" s="21"/>
      <c r="H80" s="462">
        <f>E80*C80</f>
        <v>0</v>
      </c>
      <c r="I80" s="96">
        <f>IF(ISBLANK(C80),0,E80-H80)</f>
        <v>0</v>
      </c>
      <c r="J80" s="62"/>
      <c r="K80" s="21"/>
      <c r="L80" s="75"/>
      <c r="M80" s="416"/>
      <c r="N80" s="21"/>
      <c r="O80" s="463">
        <f>L80*C80</f>
        <v>0</v>
      </c>
      <c r="P80" s="107">
        <f>IF(ISBLANK(C80),0,L80-O80)</f>
        <v>0</v>
      </c>
      <c r="Q80" s="58"/>
      <c r="R80" s="7"/>
      <c r="S80" s="505" t="str">
        <f>IF(ISERROR(IF(ISBLANK(L80)," ",IF(ISBLANK(E80)," ",(L80/E80)-1)))," ",IF(ISBLANK(L80)," ",IF(ISBLANK(E80)," ",(L80/E80)-1)))</f>
        <v xml:space="preserve"> </v>
      </c>
      <c r="T80" s="21"/>
    </row>
    <row r="81" spans="1:20" s="4" customFormat="1" ht="20.100000000000001" customHeight="1" x14ac:dyDescent="0.2">
      <c r="A81" s="5"/>
      <c r="B81" s="89" t="s">
        <v>69</v>
      </c>
      <c r="C81" s="135"/>
      <c r="D81" s="551">
        <f t="shared" si="19"/>
        <v>0</v>
      </c>
      <c r="E81" s="436"/>
      <c r="F81" s="132"/>
      <c r="G81" s="21"/>
      <c r="H81" s="462">
        <f>E81*C81</f>
        <v>0</v>
      </c>
      <c r="I81" s="96">
        <f>IF(ISBLANK(C81),0,E81-H81)</f>
        <v>0</v>
      </c>
      <c r="J81" s="62"/>
      <c r="K81" s="21"/>
      <c r="L81" s="75"/>
      <c r="M81" s="416"/>
      <c r="N81" s="21"/>
      <c r="O81" s="463">
        <f>L81*C81</f>
        <v>0</v>
      </c>
      <c r="P81" s="107">
        <f>IF(ISBLANK(C81),0,L81-O81)</f>
        <v>0</v>
      </c>
      <c r="Q81" s="58"/>
      <c r="R81" s="7"/>
      <c r="S81" s="505" t="str">
        <f>IF(ISERROR(IF(ISBLANK(L81)," ",IF(ISBLANK(E81)," ",(L81/E81)-1)))," ",IF(ISBLANK(L81)," ",IF(ISBLANK(E81)," ",(L81/E81)-1)))</f>
        <v xml:space="preserve"> </v>
      </c>
      <c r="T81" s="21"/>
    </row>
    <row r="82" spans="1:20" s="18" customFormat="1" ht="20.100000000000001" customHeight="1" x14ac:dyDescent="0.2">
      <c r="A82" s="17"/>
      <c r="B82" s="1027" t="s">
        <v>23</v>
      </c>
      <c r="C82" s="1066"/>
      <c r="D82" s="1066"/>
      <c r="E82" s="445">
        <f>SUM(E79:E81)</f>
        <v>0</v>
      </c>
      <c r="F82" s="308" t="str">
        <f>IF(ISERROR(E82/production)," ",E82/production)</f>
        <v xml:space="preserve"> </v>
      </c>
      <c r="G82" s="21"/>
      <c r="H82" s="468">
        <f>SUM(H79:H81)</f>
        <v>0</v>
      </c>
      <c r="I82" s="472">
        <f>SUM(I79:I81)</f>
        <v>0</v>
      </c>
      <c r="J82" s="308" t="str">
        <f>IF(ISERROR(I82/production)," ",I82/production)</f>
        <v xml:space="preserve"> </v>
      </c>
      <c r="K82" s="21"/>
      <c r="L82" s="92">
        <f>SUM(L79:L81)</f>
        <v>0</v>
      </c>
      <c r="M82" s="131" t="str">
        <f>IF(ISERROR(L82/production_prévue)," ",L82/production_prévue)</f>
        <v xml:space="preserve"> </v>
      </c>
      <c r="N82" s="21"/>
      <c r="O82" s="470">
        <f>SUM(O79:O81)</f>
        <v>0</v>
      </c>
      <c r="P82" s="473">
        <f>SUM(P79:P81)</f>
        <v>0</v>
      </c>
      <c r="Q82" s="131" t="str">
        <f>IF(ISERROR(P82/production_prévue)," ",P82/production_prévue)</f>
        <v xml:space="preserve"> </v>
      </c>
      <c r="R82" s="7"/>
      <c r="S82" s="471" t="str">
        <f>IF(ISERROR(IF(L82=0," ",IF(E82=0," ",(L82/E82)-1)))," ",IF(L82=0," ",IF(E82=0," ",(L82/E82)-1)))</f>
        <v xml:space="preserve"> </v>
      </c>
      <c r="T82" s="21"/>
    </row>
    <row r="83" spans="1:20" s="587" customFormat="1" ht="17.100000000000001" customHeight="1" x14ac:dyDescent="0.2">
      <c r="B83" s="1064"/>
      <c r="C83" s="1065"/>
      <c r="D83" s="1065"/>
      <c r="H83" s="588" t="str">
        <f>IF((H82+I82-E82)=0," ","Ecart")</f>
        <v xml:space="preserve"> </v>
      </c>
      <c r="I83" s="589" t="str">
        <f>IF((H82+I82-E82)=0,"ok",H82+I82-E82)</f>
        <v>ok</v>
      </c>
      <c r="J83" s="617"/>
      <c r="M83" s="588"/>
      <c r="N83" s="589"/>
      <c r="O83" s="588" t="str">
        <f>IF((O82+P82-L82)=0," ","Ecart")</f>
        <v xml:space="preserve"> </v>
      </c>
      <c r="P83" s="589" t="str">
        <f>IF((O82+P82-L82)=0,"ok",O82+P82-L82)</f>
        <v>ok</v>
      </c>
      <c r="Q83" s="617"/>
      <c r="R83" s="698"/>
      <c r="S83" s="617"/>
    </row>
    <row r="84" spans="1:20" s="4" customFormat="1" ht="20.100000000000001" customHeight="1" x14ac:dyDescent="0.2">
      <c r="A84" s="5"/>
      <c r="B84" s="88" t="s">
        <v>70</v>
      </c>
      <c r="C84" s="590"/>
      <c r="D84" s="606">
        <f t="shared" ref="D84:D85" si="20">IF(ISBLANK(C84),0,100%-C84)</f>
        <v>0</v>
      </c>
      <c r="E84" s="492"/>
      <c r="F84" s="449"/>
      <c r="G84" s="21"/>
      <c r="H84" s="618">
        <f>E84*C84</f>
        <v>0</v>
      </c>
      <c r="I84" s="585">
        <f>IF(ISBLANK(C84),0,E84-H84)</f>
        <v>0</v>
      </c>
      <c r="J84" s="72"/>
      <c r="K84" s="21"/>
      <c r="L84" s="450"/>
      <c r="M84" s="451"/>
      <c r="N84" s="21"/>
      <c r="O84" s="628">
        <f>L84*C84</f>
        <v>0</v>
      </c>
      <c r="P84" s="586">
        <f>IF(ISBLANK(C84),0,L84-O84)</f>
        <v>0</v>
      </c>
      <c r="Q84" s="629"/>
      <c r="R84" s="7"/>
      <c r="S84" s="636" t="str">
        <f>IF(ISERROR(IF(ISBLANK(L84)," ",IF(ISBLANK(E84)," ",(L84/E84)-1)))," ",IF(ISBLANK(L84)," ",IF(ISBLANK(E84)," ",(L84/E84)-1)))</f>
        <v xml:space="preserve"> </v>
      </c>
      <c r="T84" s="21"/>
    </row>
    <row r="85" spans="1:20" s="4" customFormat="1" ht="20.100000000000001" customHeight="1" x14ac:dyDescent="0.2">
      <c r="A85" s="5"/>
      <c r="B85" s="89" t="s">
        <v>123</v>
      </c>
      <c r="C85" s="126"/>
      <c r="D85" s="605">
        <f t="shared" si="20"/>
        <v>0</v>
      </c>
      <c r="E85" s="440"/>
      <c r="F85" s="132"/>
      <c r="G85" s="21"/>
      <c r="H85" s="462">
        <f>E85*C85</f>
        <v>0</v>
      </c>
      <c r="I85" s="96">
        <f>IF(ISBLANK(C85),0,E85-H85)</f>
        <v>0</v>
      </c>
      <c r="J85" s="62"/>
      <c r="K85" s="21"/>
      <c r="L85" s="75"/>
      <c r="M85" s="416"/>
      <c r="N85" s="21"/>
      <c r="O85" s="463">
        <f>L85*C85</f>
        <v>0</v>
      </c>
      <c r="P85" s="107">
        <f>IF(ISBLANK(C85),0,L85-O85)</f>
        <v>0</v>
      </c>
      <c r="Q85" s="58"/>
      <c r="R85" s="7"/>
      <c r="S85" s="505" t="str">
        <f>IF(ISERROR(IF(ISBLANK(L85)," ",IF(ISBLANK(E85)," ",(L85/E85)-1)))," ",IF(ISBLANK(L85)," ",IF(ISBLANK(E85)," ",(L85/E85)-1)))</f>
        <v xml:space="preserve"> </v>
      </c>
      <c r="T85" s="21"/>
    </row>
    <row r="86" spans="1:20" s="18" customFormat="1" ht="20.100000000000001" customHeight="1" x14ac:dyDescent="0.2">
      <c r="A86" s="17"/>
      <c r="B86" s="1027" t="s">
        <v>24</v>
      </c>
      <c r="C86" s="1066"/>
      <c r="D86" s="1066"/>
      <c r="E86" s="445">
        <f>SUM(E84:E85)</f>
        <v>0</v>
      </c>
      <c r="F86" s="308" t="str">
        <f>IF(ISERROR(E86/production)," ",E86/production)</f>
        <v xml:space="preserve"> </v>
      </c>
      <c r="G86" s="21"/>
      <c r="H86" s="468">
        <f>SUM(H84:H85)</f>
        <v>0</v>
      </c>
      <c r="I86" s="472">
        <f>SUM(I84:I85)</f>
        <v>0</v>
      </c>
      <c r="J86" s="308" t="str">
        <f>IF(ISERROR(I86/production)," ",I86/production)</f>
        <v xml:space="preserve"> </v>
      </c>
      <c r="K86" s="21"/>
      <c r="L86" s="92">
        <f>SUM(L84:L85)</f>
        <v>0</v>
      </c>
      <c r="M86" s="131" t="str">
        <f>IF(ISERROR(L86/production_prévue)," ",L86/production_prévue)</f>
        <v xml:space="preserve"> </v>
      </c>
      <c r="N86" s="21"/>
      <c r="O86" s="470">
        <f>SUM(O84:O85)</f>
        <v>0</v>
      </c>
      <c r="P86" s="473">
        <f>SUM(P84:P85)</f>
        <v>0</v>
      </c>
      <c r="Q86" s="131" t="str">
        <f>IF(ISERROR(P86/production_prévue)," ",P86/production_prévue)</f>
        <v xml:space="preserve"> </v>
      </c>
      <c r="R86" s="7"/>
      <c r="S86" s="471" t="str">
        <f>IF(ISERROR(IF(L86=0," ",IF(E86=0," ",(L86/E86)-1)))," ",IF(L86=0," ",IF(E86=0," ",(L86/E86)-1)))</f>
        <v xml:space="preserve"> </v>
      </c>
      <c r="T86" s="21"/>
    </row>
    <row r="87" spans="1:20" s="587" customFormat="1" ht="17.100000000000001" customHeight="1" x14ac:dyDescent="0.2">
      <c r="B87" s="1064"/>
      <c r="C87" s="1065"/>
      <c r="D87" s="1065"/>
      <c r="H87" s="588" t="str">
        <f>IF((H86+I86-E86)=0," ","Ecart")</f>
        <v xml:space="preserve"> </v>
      </c>
      <c r="I87" s="589" t="str">
        <f>IF((H86+I86-E86)=0,"ok",H86+I86-E86)</f>
        <v>ok</v>
      </c>
      <c r="J87" s="617"/>
      <c r="M87" s="588"/>
      <c r="N87" s="589"/>
      <c r="O87" s="588" t="str">
        <f>IF((O86+P86-L86)=0," ","Ecart")</f>
        <v xml:space="preserve"> </v>
      </c>
      <c r="P87" s="589" t="str">
        <f>IF((O86+P86-L86)=0,"ok",O86+P86-L86)</f>
        <v>ok</v>
      </c>
      <c r="Q87" s="617"/>
      <c r="R87" s="698"/>
      <c r="S87" s="617"/>
    </row>
    <row r="88" spans="1:20" s="4" customFormat="1" ht="20.100000000000001" customHeight="1" x14ac:dyDescent="0.2">
      <c r="A88" s="5"/>
      <c r="B88" s="88"/>
      <c r="C88" s="590"/>
      <c r="D88" s="606">
        <f t="shared" ref="D88:D89" si="21">IF(ISBLANK(C88),0,100%-C88)</f>
        <v>0</v>
      </c>
      <c r="E88" s="491"/>
      <c r="F88" s="449"/>
      <c r="G88" s="21"/>
      <c r="H88" s="618">
        <f>E88*C88</f>
        <v>0</v>
      </c>
      <c r="I88" s="585">
        <f>IF(ISBLANK(C88),0,E88-H88)</f>
        <v>0</v>
      </c>
      <c r="J88" s="72"/>
      <c r="K88" s="21"/>
      <c r="L88" s="450"/>
      <c r="M88" s="451"/>
      <c r="N88" s="21"/>
      <c r="O88" s="628">
        <f>L88*C88</f>
        <v>0</v>
      </c>
      <c r="P88" s="586">
        <f>IF(ISBLANK(C88),0,L88-O88)</f>
        <v>0</v>
      </c>
      <c r="Q88" s="629"/>
      <c r="R88" s="7"/>
      <c r="S88" s="636" t="str">
        <f>IF(ISERROR(IF(ISBLANK(L88)," ",IF(ISBLANK(E88)," ",(L88/E88)-1)))," ",IF(ISBLANK(L88)," ",IF(ISBLANK(E88)," ",(L88/E88)-1)))</f>
        <v xml:space="preserve"> </v>
      </c>
      <c r="T88" s="21"/>
    </row>
    <row r="89" spans="1:20" s="4" customFormat="1" ht="20.100000000000001" customHeight="1" x14ac:dyDescent="0.2">
      <c r="A89" s="5"/>
      <c r="B89" s="155"/>
      <c r="C89" s="134"/>
      <c r="D89" s="550">
        <f t="shared" si="21"/>
        <v>0</v>
      </c>
      <c r="E89" s="437">
        <v>0</v>
      </c>
      <c r="F89" s="412"/>
      <c r="G89" s="21"/>
      <c r="H89" s="506">
        <f>E89*C89</f>
        <v>0</v>
      </c>
      <c r="I89" s="101">
        <f>IF(ISBLANK(C89),0,E89-H89)</f>
        <v>0</v>
      </c>
      <c r="J89" s="60"/>
      <c r="K89" s="21"/>
      <c r="L89" s="77"/>
      <c r="M89" s="421"/>
      <c r="N89" s="147"/>
      <c r="O89" s="507">
        <f>L89*C89</f>
        <v>0</v>
      </c>
      <c r="P89" s="148">
        <f>IF(ISBLANK(C89),0,L89-O89)</f>
        <v>0</v>
      </c>
      <c r="Q89" s="149"/>
      <c r="R89" s="7"/>
      <c r="S89" s="639" t="str">
        <f>IF(ISERROR(IF(ISBLANK(L89)," ",IF(ISBLANK(E89)," ",(L89/E89)-1)))," ",IF(ISBLANK(L89)," ",IF(ISBLANK(E89)," ",(L89/E89)-1)))</f>
        <v xml:space="preserve"> </v>
      </c>
      <c r="T89" s="21"/>
    </row>
    <row r="90" spans="1:20" s="18" customFormat="1" ht="20.100000000000001" customHeight="1" x14ac:dyDescent="0.2">
      <c r="A90" s="17"/>
      <c r="B90" s="1027" t="s">
        <v>25</v>
      </c>
      <c r="C90" s="1066"/>
      <c r="D90" s="1066"/>
      <c r="E90" s="445">
        <f>SUM(E88:E89)</f>
        <v>0</v>
      </c>
      <c r="F90" s="308" t="str">
        <f>IF(ISERROR(E90/production)," ",E90/production)</f>
        <v xml:space="preserve"> </v>
      </c>
      <c r="G90" s="21"/>
      <c r="H90" s="468">
        <f>SUM(H88:H89)</f>
        <v>0</v>
      </c>
      <c r="I90" s="472">
        <f>SUM(I88:I89)</f>
        <v>0</v>
      </c>
      <c r="J90" s="308" t="str">
        <f>IF(ISERROR(I90/production)," ",I90/production)</f>
        <v xml:space="preserve"> </v>
      </c>
      <c r="K90" s="21"/>
      <c r="L90" s="92">
        <f>SUM(L88:L89)</f>
        <v>0</v>
      </c>
      <c r="M90" s="131" t="str">
        <f>IF(ISERROR(L90/production_prévue)," ",L90/production_prévue)</f>
        <v xml:space="preserve"> </v>
      </c>
      <c r="N90" s="21"/>
      <c r="O90" s="470">
        <f>SUM(O88:O89)</f>
        <v>0</v>
      </c>
      <c r="P90" s="473">
        <f>SUM(P88:P89)</f>
        <v>0</v>
      </c>
      <c r="Q90" s="131" t="str">
        <f>IF(ISERROR(P90/production_prévue)," ",P90/production_prévue)</f>
        <v xml:space="preserve"> </v>
      </c>
      <c r="R90" s="7"/>
      <c r="S90" s="471" t="str">
        <f>IF(ISERROR(IF(L90=0," ",IF(E90=0," ",(L90/E90)-1)))," ",IF(L90=0," ",IF(E90=0," ",(L90/E90)-1)))</f>
        <v xml:space="preserve"> </v>
      </c>
      <c r="T90" s="21"/>
    </row>
    <row r="91" spans="1:20" s="587" customFormat="1" ht="17.100000000000001" customHeight="1" x14ac:dyDescent="0.2">
      <c r="B91" s="1064"/>
      <c r="C91" s="1065"/>
      <c r="D91" s="1065"/>
      <c r="H91" s="588" t="str">
        <f>IF((H90+I90-E90)=0," ","Ecart")</f>
        <v xml:space="preserve"> </v>
      </c>
      <c r="I91" s="589" t="str">
        <f>IF((H90+I90-E90)=0,"ok",H90+I90-E90)</f>
        <v>ok</v>
      </c>
      <c r="J91" s="617"/>
      <c r="M91" s="588"/>
      <c r="N91" s="589"/>
      <c r="O91" s="588" t="str">
        <f>IF((O90+P90-L90)=0," ","Ecart")</f>
        <v xml:space="preserve"> </v>
      </c>
      <c r="P91" s="589" t="str">
        <f>IF((O90+P90-L90)=0,"ok",O90+P90-L90)</f>
        <v>ok</v>
      </c>
      <c r="Q91" s="617"/>
      <c r="R91" s="698"/>
      <c r="S91" s="617"/>
    </row>
    <row r="92" spans="1:20" s="4" customFormat="1" ht="20.100000000000001" customHeight="1" x14ac:dyDescent="0.2">
      <c r="A92" s="5"/>
      <c r="B92" s="88" t="s">
        <v>124</v>
      </c>
      <c r="C92" s="597"/>
      <c r="D92" s="606">
        <f t="shared" ref="D92:D93" si="22">IF(ISBLANK(C92),0,100%-C92)</f>
        <v>0</v>
      </c>
      <c r="E92" s="491"/>
      <c r="F92" s="449"/>
      <c r="G92" s="21"/>
      <c r="H92" s="618">
        <f>E92*C92</f>
        <v>0</v>
      </c>
      <c r="I92" s="585">
        <f>IF(ISBLANK(C92),0,E92-H92)</f>
        <v>0</v>
      </c>
      <c r="J92" s="72"/>
      <c r="K92" s="21"/>
      <c r="L92" s="459"/>
      <c r="M92" s="460"/>
      <c r="N92" s="21"/>
      <c r="O92" s="627">
        <f>L92*C92</f>
        <v>0</v>
      </c>
      <c r="P92" s="457">
        <f>IF(ISBLANK(C92),0,L92-O92)</f>
        <v>0</v>
      </c>
      <c r="Q92" s="616"/>
      <c r="R92" s="7"/>
      <c r="S92" s="636" t="str">
        <f>IF(ISERROR(IF(ISBLANK(L92)," ",IF(ISBLANK(E92)," ",(L92/E92)-1)))," ",IF(ISBLANK(L92)," ",IF(ISBLANK(E92)," ",(L92/E92)-1)))</f>
        <v xml:space="preserve"> </v>
      </c>
      <c r="T92" s="21"/>
    </row>
    <row r="93" spans="1:20" s="4" customFormat="1" ht="20.100000000000001" customHeight="1" x14ac:dyDescent="0.2">
      <c r="A93" s="5"/>
      <c r="B93" s="592"/>
      <c r="C93" s="166"/>
      <c r="D93" s="607">
        <f t="shared" si="22"/>
        <v>0</v>
      </c>
      <c r="E93" s="444">
        <v>0</v>
      </c>
      <c r="F93" s="133"/>
      <c r="G93" s="21"/>
      <c r="H93" s="619">
        <f>E93*C93</f>
        <v>0</v>
      </c>
      <c r="I93" s="146">
        <f>IF(ISBLANK(C93),0,E93-H93)</f>
        <v>0</v>
      </c>
      <c r="J93" s="59"/>
      <c r="K93" s="21"/>
      <c r="L93" s="78"/>
      <c r="M93" s="415"/>
      <c r="N93" s="21"/>
      <c r="O93" s="50">
        <f>L93*C93</f>
        <v>0</v>
      </c>
      <c r="P93" s="108">
        <f>IF(ISBLANK(C93),0,L93-O93)</f>
        <v>0</v>
      </c>
      <c r="Q93" s="93"/>
      <c r="R93" s="7"/>
      <c r="S93" s="638" t="str">
        <f>IF(ISERROR(IF(ISBLANK(L93)," ",IF(ISBLANK(E93)," ",(L93/E93)-1)))," ",IF(ISBLANK(L93)," ",IF(ISBLANK(E93)," ",(L93/E93)-1)))</f>
        <v xml:space="preserve"> </v>
      </c>
      <c r="T93" s="21"/>
    </row>
    <row r="94" spans="1:20" s="18" customFormat="1" ht="20.100000000000001" customHeight="1" x14ac:dyDescent="0.2">
      <c r="A94" s="17"/>
      <c r="B94" s="1027" t="s">
        <v>191</v>
      </c>
      <c r="C94" s="1066"/>
      <c r="D94" s="1066"/>
      <c r="E94" s="445">
        <f>SUM(E92:E93)</f>
        <v>0</v>
      </c>
      <c r="F94" s="308" t="str">
        <f>IF(ISERROR(E94/production)," ",E94/production)</f>
        <v xml:space="preserve"> </v>
      </c>
      <c r="G94" s="21"/>
      <c r="H94" s="468">
        <f>SUM(H92:H93)</f>
        <v>0</v>
      </c>
      <c r="I94" s="472">
        <f>SUM(I92:I93)</f>
        <v>0</v>
      </c>
      <c r="J94" s="308" t="str">
        <f>IF(ISERROR(I94/production)," ",I94/production)</f>
        <v xml:space="preserve"> </v>
      </c>
      <c r="K94" s="21"/>
      <c r="L94" s="92">
        <f>SUM(L92:L93)</f>
        <v>0</v>
      </c>
      <c r="M94" s="131" t="str">
        <f>IF(ISERROR(L94/production_prévue)," ",L94/production_prévue)</f>
        <v xml:space="preserve"> </v>
      </c>
      <c r="N94" s="21"/>
      <c r="O94" s="470">
        <f>SUM(O92:O93)</f>
        <v>0</v>
      </c>
      <c r="P94" s="473">
        <f>SUM(P92:P93)</f>
        <v>0</v>
      </c>
      <c r="Q94" s="131" t="str">
        <f>IF(ISERROR(P94/production_prévue)," ",P94/production_prévue)</f>
        <v xml:space="preserve"> </v>
      </c>
      <c r="R94" s="7"/>
      <c r="S94" s="471" t="str">
        <f>IF(ISERROR(IF(L94=0," ",IF(E94=0," ",(L94/E94)-1)))," ",IF(L94=0," ",IF(E94=0," ",(L94/E94)-1)))</f>
        <v xml:space="preserve"> </v>
      </c>
      <c r="T94" s="21"/>
    </row>
    <row r="95" spans="1:20" s="587" customFormat="1" ht="17.100000000000001" customHeight="1" x14ac:dyDescent="0.2">
      <c r="B95" s="1064"/>
      <c r="C95" s="1065"/>
      <c r="D95" s="1065"/>
      <c r="H95" s="588" t="str">
        <f>IF((H94+I94-E94)=0," ","Ecart")</f>
        <v xml:space="preserve"> </v>
      </c>
      <c r="I95" s="589" t="str">
        <f>IF((H94+I94-E94)=0,"ok",H94+I94-E94)</f>
        <v>ok</v>
      </c>
      <c r="J95" s="617"/>
      <c r="M95" s="588"/>
      <c r="N95" s="589"/>
      <c r="O95" s="588" t="str">
        <f>IF((O94+P94-L94)=0," ","Ecart")</f>
        <v xml:space="preserve"> </v>
      </c>
      <c r="P95" s="589" t="str">
        <f>IF((O94+P94-L94)=0,"ok",O94+P94-L94)</f>
        <v>ok</v>
      </c>
      <c r="Q95" s="617"/>
      <c r="R95" s="698"/>
      <c r="S95" s="617"/>
    </row>
    <row r="96" spans="1:20" s="4" customFormat="1" ht="21.95" customHeight="1" x14ac:dyDescent="0.2">
      <c r="A96" s="5"/>
      <c r="B96" s="1082" t="s">
        <v>37</v>
      </c>
      <c r="C96" s="1083"/>
      <c r="D96" s="1084"/>
      <c r="E96" s="854">
        <f>E20+E24+E29+E33+E37+E41+E48+E53+E58+E65+E73+E77+E82+E86+E90+E94</f>
        <v>0</v>
      </c>
      <c r="F96" s="855" t="str">
        <f>IF(ISERROR(E96/production)," ",E96/production)</f>
        <v xml:space="preserve"> </v>
      </c>
      <c r="G96" s="21"/>
      <c r="H96" s="847">
        <f>H20+H24+H29+H33+H37+H41+H48+H53+H58+H65+H73+H77+H82+H86+H90+H94</f>
        <v>0</v>
      </c>
      <c r="I96" s="848">
        <f>I20+I24+I29+I33+I37+I41+I48+I53+I58+I65+I73+I77+I82+I86+I90+I94</f>
        <v>0</v>
      </c>
      <c r="J96" s="849" t="str">
        <f>IF(ISERROR(I96/production)," ",I96/production)</f>
        <v xml:space="preserve"> </v>
      </c>
      <c r="K96" s="21"/>
      <c r="L96" s="182">
        <f>L20+L24+L29+L33+L37+L41+L48+L53+L58+L65+L73+L77+L82+L86+L90+L94</f>
        <v>0</v>
      </c>
      <c r="M96" s="850" t="str">
        <f>IF(ISERROR(L96/production_prévue)," ",L96/production_prévue)</f>
        <v xml:space="preserve"> </v>
      </c>
      <c r="N96" s="21"/>
      <c r="O96" s="182">
        <f>O20+O24+O29+O33+O37+O41+O48+O53+O58+O65+O73+O77+O82+O86+O90+O94</f>
        <v>0</v>
      </c>
      <c r="P96" s="851">
        <f>P20+P24+P29+P33+P37+P41+P48+P53+P58+P65+P73+P77+P82+P86+P90+P94</f>
        <v>0</v>
      </c>
      <c r="Q96" s="852" t="str">
        <f>IF(ISERROR(P96/production_prévue)," ",P96/production_prévue)</f>
        <v xml:space="preserve"> </v>
      </c>
      <c r="R96" s="7"/>
      <c r="S96" s="853" t="str">
        <f>IF(ISERROR(IF(L96=0," ",IF(E96=0," ",(L96/E96)-1)))," ",IF(L96=0," ",IF(E96=0," ",(L96/E96)-1)))</f>
        <v xml:space="preserve"> </v>
      </c>
      <c r="T96" s="21"/>
    </row>
    <row r="97" spans="1:20" ht="20.100000000000001" customHeight="1" x14ac:dyDescent="0.2">
      <c r="B97" s="1072" t="s">
        <v>195</v>
      </c>
      <c r="C97" s="1073"/>
      <c r="D97" s="1073"/>
    </row>
    <row r="98" spans="1:20" s="4" customFormat="1" ht="20.100000000000001" customHeight="1" x14ac:dyDescent="0.2">
      <c r="A98" s="5"/>
      <c r="B98" s="500" t="s">
        <v>30</v>
      </c>
      <c r="C98" s="705">
        <v>1</v>
      </c>
      <c r="D98" s="608">
        <f t="shared" ref="D98:D105" si="23">IF(ISBLANK(C98),0,100%-C98)</f>
        <v>0</v>
      </c>
      <c r="E98" s="458"/>
      <c r="F98" s="409"/>
      <c r="G98" s="21"/>
      <c r="H98" s="615">
        <f t="shared" ref="H98:H105" si="24">E98*C98</f>
        <v>0</v>
      </c>
      <c r="I98" s="456">
        <f t="shared" ref="I98:I105" si="25">IF(ISBLANK(C98),0,E98-H98)</f>
        <v>0</v>
      </c>
      <c r="J98" s="610"/>
      <c r="K98" s="21"/>
      <c r="L98" s="706">
        <f>ch.fisc_fixes</f>
        <v>0</v>
      </c>
      <c r="M98" s="460"/>
      <c r="N98" s="21"/>
      <c r="O98" s="627">
        <f t="shared" ref="O98:O105" si="26">L98*C98</f>
        <v>0</v>
      </c>
      <c r="P98" s="457">
        <f t="shared" ref="P98:P105" si="27">IF(ISBLANK(C98),0,L98-O98)</f>
        <v>0</v>
      </c>
      <c r="Q98" s="616"/>
      <c r="R98" s="7"/>
      <c r="S98" s="634" t="str">
        <f t="shared" ref="S98:S105" si="28">IF(ISERROR(IF(ISBLANK(L98)," ",IF(ISBLANK(E98)," ",(L98/E98)-1)))," ",IF(ISBLANK(L98)," ",IF(ISBLANK(E98)," ",(L98/E98)-1)))</f>
        <v xml:space="preserve"> </v>
      </c>
      <c r="T98" s="21"/>
    </row>
    <row r="99" spans="1:20" s="4" customFormat="1" ht="20.100000000000001" customHeight="1" x14ac:dyDescent="0.2">
      <c r="A99" s="5"/>
      <c r="B99" s="89" t="s">
        <v>31</v>
      </c>
      <c r="C99" s="668">
        <v>0</v>
      </c>
      <c r="D99" s="605">
        <f t="shared" si="23"/>
        <v>1</v>
      </c>
      <c r="E99" s="440"/>
      <c r="F99" s="132"/>
      <c r="G99" s="21"/>
      <c r="H99" s="462">
        <f t="shared" si="24"/>
        <v>0</v>
      </c>
      <c r="I99" s="96">
        <f t="shared" si="25"/>
        <v>0</v>
      </c>
      <c r="J99" s="62"/>
      <c r="K99" s="21"/>
      <c r="L99" s="422">
        <f>ch.fisc_variables</f>
        <v>0</v>
      </c>
      <c r="M99" s="416"/>
      <c r="N99" s="21"/>
      <c r="O99" s="463">
        <f t="shared" si="26"/>
        <v>0</v>
      </c>
      <c r="P99" s="107">
        <f t="shared" si="27"/>
        <v>0</v>
      </c>
      <c r="Q99" s="58"/>
      <c r="R99" s="7"/>
      <c r="S99" s="505" t="str">
        <f t="shared" si="28"/>
        <v xml:space="preserve"> </v>
      </c>
      <c r="T99" s="21"/>
    </row>
    <row r="100" spans="1:20" s="4" customFormat="1" ht="20.100000000000001" customHeight="1" x14ac:dyDescent="0.2">
      <c r="A100" s="5"/>
      <c r="B100" s="89" t="s">
        <v>125</v>
      </c>
      <c r="C100" s="668">
        <v>1</v>
      </c>
      <c r="D100" s="605">
        <f t="shared" si="23"/>
        <v>0</v>
      </c>
      <c r="E100" s="440"/>
      <c r="F100" s="132"/>
      <c r="G100" s="21"/>
      <c r="H100" s="462">
        <f t="shared" si="24"/>
        <v>0</v>
      </c>
      <c r="I100" s="96">
        <f t="shared" si="25"/>
        <v>0</v>
      </c>
      <c r="J100" s="62"/>
      <c r="K100" s="21"/>
      <c r="L100" s="75"/>
      <c r="M100" s="416"/>
      <c r="N100" s="21"/>
      <c r="O100" s="463">
        <f t="shared" si="26"/>
        <v>0</v>
      </c>
      <c r="P100" s="107">
        <f t="shared" si="27"/>
        <v>0</v>
      </c>
      <c r="Q100" s="58"/>
      <c r="R100" s="7"/>
      <c r="S100" s="505" t="str">
        <f t="shared" si="28"/>
        <v xml:space="preserve"> </v>
      </c>
      <c r="T100" s="21"/>
    </row>
    <row r="101" spans="1:20" s="4" customFormat="1" ht="20.100000000000001" customHeight="1" x14ac:dyDescent="0.2">
      <c r="A101" s="5"/>
      <c r="B101" s="89" t="s">
        <v>126</v>
      </c>
      <c r="C101" s="668">
        <v>1</v>
      </c>
      <c r="D101" s="605">
        <f t="shared" si="23"/>
        <v>0</v>
      </c>
      <c r="E101" s="440"/>
      <c r="F101" s="132"/>
      <c r="G101" s="21"/>
      <c r="H101" s="462">
        <f t="shared" si="24"/>
        <v>0</v>
      </c>
      <c r="I101" s="96">
        <f t="shared" si="25"/>
        <v>0</v>
      </c>
      <c r="J101" s="62"/>
      <c r="K101" s="21"/>
      <c r="L101" s="75"/>
      <c r="M101" s="416"/>
      <c r="N101" s="21"/>
      <c r="O101" s="463">
        <f t="shared" si="26"/>
        <v>0</v>
      </c>
      <c r="P101" s="107">
        <f t="shared" si="27"/>
        <v>0</v>
      </c>
      <c r="Q101" s="58"/>
      <c r="R101" s="7"/>
      <c r="S101" s="505" t="str">
        <f t="shared" si="28"/>
        <v xml:space="preserve"> </v>
      </c>
      <c r="T101" s="21"/>
    </row>
    <row r="102" spans="1:20" s="4" customFormat="1" ht="20.100000000000001" customHeight="1" x14ac:dyDescent="0.2">
      <c r="A102" s="5"/>
      <c r="B102" s="89" t="s">
        <v>41</v>
      </c>
      <c r="C102" s="667">
        <v>1</v>
      </c>
      <c r="D102" s="604">
        <f t="shared" si="23"/>
        <v>0</v>
      </c>
      <c r="E102" s="440"/>
      <c r="F102" s="132"/>
      <c r="G102" s="21"/>
      <c r="H102" s="462">
        <f t="shared" si="24"/>
        <v>0</v>
      </c>
      <c r="I102" s="96">
        <f t="shared" si="25"/>
        <v>0</v>
      </c>
      <c r="J102" s="62"/>
      <c r="K102" s="21"/>
      <c r="L102" s="75"/>
      <c r="M102" s="416"/>
      <c r="N102" s="21"/>
      <c r="O102" s="463">
        <f t="shared" si="26"/>
        <v>0</v>
      </c>
      <c r="P102" s="107">
        <f t="shared" si="27"/>
        <v>0</v>
      </c>
      <c r="Q102" s="58"/>
      <c r="R102" s="7"/>
      <c r="S102" s="505" t="str">
        <f t="shared" si="28"/>
        <v xml:space="preserve"> </v>
      </c>
      <c r="T102" s="21"/>
    </row>
    <row r="103" spans="1:20" s="4" customFormat="1" ht="20.100000000000001" customHeight="1" x14ac:dyDescent="0.2">
      <c r="A103" s="5"/>
      <c r="B103" s="155" t="s">
        <v>42</v>
      </c>
      <c r="C103" s="856">
        <v>1</v>
      </c>
      <c r="D103" s="550">
        <f t="shared" si="23"/>
        <v>0</v>
      </c>
      <c r="E103" s="440"/>
      <c r="F103" s="132"/>
      <c r="G103" s="21"/>
      <c r="H103" s="462">
        <f t="shared" si="24"/>
        <v>0</v>
      </c>
      <c r="I103" s="96">
        <f t="shared" si="25"/>
        <v>0</v>
      </c>
      <c r="J103" s="62"/>
      <c r="K103" s="21"/>
      <c r="L103" s="75"/>
      <c r="M103" s="416"/>
      <c r="N103" s="21"/>
      <c r="O103" s="463">
        <f t="shared" si="26"/>
        <v>0</v>
      </c>
      <c r="P103" s="107">
        <f t="shared" si="27"/>
        <v>0</v>
      </c>
      <c r="Q103" s="58"/>
      <c r="R103" s="7"/>
      <c r="S103" s="505" t="str">
        <f t="shared" si="28"/>
        <v xml:space="preserve"> </v>
      </c>
      <c r="T103" s="21"/>
    </row>
    <row r="104" spans="1:20" s="4" customFormat="1" ht="20.100000000000001" customHeight="1" x14ac:dyDescent="0.2">
      <c r="A104" s="5"/>
      <c r="B104" s="89" t="s">
        <v>43</v>
      </c>
      <c r="C104" s="668">
        <v>1</v>
      </c>
      <c r="D104" s="605">
        <f t="shared" si="23"/>
        <v>0</v>
      </c>
      <c r="E104" s="440"/>
      <c r="F104" s="132"/>
      <c r="G104" s="21"/>
      <c r="H104" s="462">
        <f t="shared" si="24"/>
        <v>0</v>
      </c>
      <c r="I104" s="96">
        <f t="shared" si="25"/>
        <v>0</v>
      </c>
      <c r="J104" s="62"/>
      <c r="K104" s="21"/>
      <c r="L104" s="75"/>
      <c r="M104" s="416"/>
      <c r="N104" s="21"/>
      <c r="O104" s="463">
        <f t="shared" si="26"/>
        <v>0</v>
      </c>
      <c r="P104" s="107">
        <f t="shared" si="27"/>
        <v>0</v>
      </c>
      <c r="Q104" s="58"/>
      <c r="R104" s="7"/>
      <c r="S104" s="505" t="str">
        <f t="shared" si="28"/>
        <v xml:space="preserve"> </v>
      </c>
      <c r="T104" s="21"/>
    </row>
    <row r="105" spans="1:20" s="4" customFormat="1" ht="20.100000000000001" customHeight="1" x14ac:dyDescent="0.2">
      <c r="A105" s="5"/>
      <c r="B105" s="90"/>
      <c r="C105" s="127"/>
      <c r="D105" s="604">
        <f t="shared" si="23"/>
        <v>0</v>
      </c>
      <c r="E105" s="442"/>
      <c r="F105" s="411"/>
      <c r="G105" s="21"/>
      <c r="H105" s="53">
        <f t="shared" si="24"/>
        <v>0</v>
      </c>
      <c r="I105" s="97">
        <f t="shared" si="25"/>
        <v>0</v>
      </c>
      <c r="J105" s="61"/>
      <c r="K105" s="21"/>
      <c r="L105" s="78"/>
      <c r="M105" s="415"/>
      <c r="N105" s="21"/>
      <c r="O105" s="50">
        <f t="shared" si="26"/>
        <v>0</v>
      </c>
      <c r="P105" s="108">
        <f t="shared" si="27"/>
        <v>0</v>
      </c>
      <c r="Q105" s="93"/>
      <c r="R105" s="7"/>
      <c r="S105" s="51" t="str">
        <f t="shared" si="28"/>
        <v xml:space="preserve"> </v>
      </c>
      <c r="T105" s="21"/>
    </row>
    <row r="106" spans="1:20" s="18" customFormat="1" ht="20.100000000000001" customHeight="1" x14ac:dyDescent="0.2">
      <c r="A106" s="17"/>
      <c r="B106" s="1027" t="s">
        <v>38</v>
      </c>
      <c r="C106" s="1066"/>
      <c r="D106" s="1066"/>
      <c r="E106" s="445">
        <f>SUM(E98:E105)</f>
        <v>0</v>
      </c>
      <c r="F106" s="308" t="str">
        <f>IF(ISERROR(E106/production)," ",E106/production)</f>
        <v xml:space="preserve"> </v>
      </c>
      <c r="G106" s="21"/>
      <c r="H106" s="468">
        <f>SUM(H98:H105)</f>
        <v>0</v>
      </c>
      <c r="I106" s="472">
        <f>SUM(I98:I105)</f>
        <v>0</v>
      </c>
      <c r="J106" s="308" t="str">
        <f>IF(ISERROR(I106/production)," ",I106/production)</f>
        <v xml:space="preserve"> </v>
      </c>
      <c r="K106" s="21"/>
      <c r="L106" s="92">
        <f>SUM(L98:L105)</f>
        <v>0</v>
      </c>
      <c r="M106" s="131" t="str">
        <f>IF(ISERROR(L106/production_prévue)," ",L106/production_prévue)</f>
        <v xml:space="preserve"> </v>
      </c>
      <c r="N106" s="21"/>
      <c r="O106" s="470">
        <f>SUM(O98:O105)</f>
        <v>0</v>
      </c>
      <c r="P106" s="473">
        <f>SUM(P98:P105)</f>
        <v>0</v>
      </c>
      <c r="Q106" s="131" t="str">
        <f>IF(ISERROR(P106/production_prévue)," ",P106/production_prévue)</f>
        <v xml:space="preserve"> </v>
      </c>
      <c r="R106" s="7"/>
      <c r="S106" s="471" t="str">
        <f>IF(ISERROR(IF(L106=0," ",IF(E106=0," ",(L106/E106)-1)))," ",IF(L106=0," ",IF(E106=0," ",(L106/E106)-1)))</f>
        <v xml:space="preserve"> </v>
      </c>
      <c r="T106" s="21"/>
    </row>
    <row r="107" spans="1:20" ht="20.100000000000001" customHeight="1" x14ac:dyDescent="0.2">
      <c r="B107" s="1087" t="s">
        <v>44</v>
      </c>
      <c r="C107" s="1088"/>
      <c r="D107" s="1088"/>
      <c r="H107" s="588" t="str">
        <f>IF((H106+I106-E106)=0," ","Ecart")</f>
        <v xml:space="preserve"> </v>
      </c>
      <c r="I107" s="589" t="str">
        <f>IF((H106+I106-E106)=0,"ok",H106+I106-E106)</f>
        <v>ok</v>
      </c>
      <c r="J107" s="617"/>
      <c r="K107" s="587"/>
      <c r="L107" s="587"/>
      <c r="M107" s="588"/>
      <c r="N107" s="589"/>
      <c r="O107" s="588" t="str">
        <f>IF((O106+P106-L106)=0," ","Ecart")</f>
        <v xml:space="preserve"> </v>
      </c>
      <c r="P107" s="589" t="str">
        <f>IF((O106+P106-L106)=0,"ok",O106+P106-L106)</f>
        <v>ok</v>
      </c>
    </row>
    <row r="108" spans="1:20" s="4" customFormat="1" ht="20.100000000000001" customHeight="1" x14ac:dyDescent="0.2">
      <c r="A108" s="5"/>
      <c r="B108" s="1085" t="s">
        <v>313</v>
      </c>
      <c r="C108" s="1086"/>
      <c r="D108" s="1086"/>
      <c r="E108" s="700">
        <f>SUM(E109:E112)</f>
        <v>0</v>
      </c>
      <c r="F108" s="701" t="str">
        <f>IF(ISERROR(E108/production)," ",E108/production)</f>
        <v xml:space="preserve"> </v>
      </c>
      <c r="G108" s="21"/>
      <c r="H108" s="700">
        <f t="shared" ref="H108:I108" si="29">SUM(H109:H112)</f>
        <v>0</v>
      </c>
      <c r="I108" s="700">
        <f t="shared" si="29"/>
        <v>0</v>
      </c>
      <c r="J108" s="694"/>
      <c r="K108" s="21"/>
      <c r="L108" s="700">
        <f>SUM(L109:L112)</f>
        <v>0</v>
      </c>
      <c r="M108" s="702" t="str">
        <f>IF(ISERROR(L108/production_prévue)," ",L108/production_prévue)</f>
        <v xml:space="preserve"> </v>
      </c>
      <c r="N108" s="21"/>
      <c r="O108" s="700">
        <f t="shared" ref="O108" si="30">SUM(O109:O112)</f>
        <v>0</v>
      </c>
      <c r="P108" s="700">
        <f t="shared" ref="P108" si="31">SUM(P109:P112)</f>
        <v>0</v>
      </c>
      <c r="Q108" s="695"/>
      <c r="R108" s="7"/>
      <c r="S108" s="696" t="str">
        <f>IF(ISERROR(IF(L108=0," ",IF(E108=0," ",(L108/E108)-1)))," ",IF(L108=0," ",IF(E108=0," ",(L108/E108)-1)))</f>
        <v xml:space="preserve"> </v>
      </c>
      <c r="T108" s="21"/>
    </row>
    <row r="109" spans="1:20" s="4" customFormat="1" ht="20.100000000000001" customHeight="1" x14ac:dyDescent="0.2">
      <c r="A109" s="5"/>
      <c r="B109" s="90" t="s">
        <v>219</v>
      </c>
      <c r="C109" s="667">
        <v>1</v>
      </c>
      <c r="D109" s="604">
        <f t="shared" ref="D109:D112" si="32">IF(ISBLANK(C109),0,100%-C109)</f>
        <v>0</v>
      </c>
      <c r="E109" s="442"/>
      <c r="F109" s="411" t="str">
        <f>IF(ISERROR(E109/production)," ",E109/production)</f>
        <v xml:space="preserve"> </v>
      </c>
      <c r="G109" s="21"/>
      <c r="H109" s="53">
        <f t="shared" ref="H109:H112" si="33">E109*C109</f>
        <v>0</v>
      </c>
      <c r="I109" s="102">
        <f t="shared" ref="I109:I112" si="34">IF(ISBLANK(C109),0,E109-H109)</f>
        <v>0</v>
      </c>
      <c r="J109" s="116" t="str">
        <f>IF(ISERROR(I109/'Détail de l''activité'!#REF!)," ",I109/'Détail de l''activité'!#REF!)</f>
        <v xml:space="preserve"> </v>
      </c>
      <c r="K109" s="21"/>
      <c r="L109" s="424">
        <f>salaires_fixes+ch.soc_fixes</f>
        <v>0</v>
      </c>
      <c r="M109" s="415" t="str">
        <f>IF(ISERROR(L109/production_prévue)," ",L109/production_prévue)</f>
        <v xml:space="preserve"> </v>
      </c>
      <c r="N109" s="21"/>
      <c r="O109" s="50">
        <f t="shared" ref="O109:O112" si="35">L109*C109</f>
        <v>0</v>
      </c>
      <c r="P109" s="109">
        <f t="shared" ref="P109:P112" si="36">IF(ISBLANK(C109),0,L109-O109)</f>
        <v>0</v>
      </c>
      <c r="Q109" s="122" t="str">
        <f>IF(ISERROR(P109/'Détail de l''activité'!#REF!)," ",P109/'Détail de l''activité'!#REF!)</f>
        <v xml:space="preserve"> </v>
      </c>
      <c r="R109" s="7"/>
      <c r="S109" s="51" t="str">
        <f t="shared" ref="S109:S112" si="37">IF(ISERROR(IF(ISBLANK(L109)," ",IF(ISBLANK(E109)," ",(L109/E109)-1)))," ",IF(ISBLANK(L109)," ",IF(ISBLANK(E109)," ",(L109/E109)-1)))</f>
        <v xml:space="preserve"> </v>
      </c>
      <c r="T109" s="21"/>
    </row>
    <row r="110" spans="1:20" s="4" customFormat="1" ht="20.100000000000001" customHeight="1" x14ac:dyDescent="0.2">
      <c r="A110" s="5"/>
      <c r="B110" s="703" t="s">
        <v>220</v>
      </c>
      <c r="C110" s="668">
        <v>0</v>
      </c>
      <c r="D110" s="605">
        <f t="shared" si="32"/>
        <v>1</v>
      </c>
      <c r="E110" s="440"/>
      <c r="F110" s="132" t="str">
        <f>IF(ISERROR(E110/production)," ",E110/production)</f>
        <v xml:space="preserve"> </v>
      </c>
      <c r="G110" s="21"/>
      <c r="H110" s="462">
        <f t="shared" si="33"/>
        <v>0</v>
      </c>
      <c r="I110" s="103">
        <f t="shared" si="34"/>
        <v>0</v>
      </c>
      <c r="J110" s="117" t="str">
        <f>IF(ISERROR(I110/'Détail de l''activité'!#REF!)," ",I110/'Détail de l''activité'!#REF!)</f>
        <v xml:space="preserve"> </v>
      </c>
      <c r="K110" s="21"/>
      <c r="L110" s="422">
        <f>salaires_variables+ch.soc_variables</f>
        <v>0</v>
      </c>
      <c r="M110" s="416" t="str">
        <f>IF(ISERROR(L110/production_prévue)," ",L110/production_prévue)</f>
        <v xml:space="preserve"> </v>
      </c>
      <c r="N110" s="21"/>
      <c r="O110" s="463">
        <f>L110*C110</f>
        <v>0</v>
      </c>
      <c r="P110" s="110">
        <f>IF(ISBLANK(C110),0,L110-O110)</f>
        <v>0</v>
      </c>
      <c r="Q110" s="123" t="str">
        <f>IF(ISERROR(P110/'Détail de l''activité'!#REF!)," ",P110/'Détail de l''activité'!#REF!)</f>
        <v xml:space="preserve"> </v>
      </c>
      <c r="R110" s="7"/>
      <c r="S110" s="505" t="str">
        <f>IF(ISERROR(IF(ISBLANK(L110)," ",IF(ISBLANK(E110)," ",(L110/E110)-1)))," ",IF(ISBLANK(L110)," ",IF(ISBLANK(E110)," ",(L110/E110)-1)))</f>
        <v xml:space="preserve"> </v>
      </c>
      <c r="T110" s="21"/>
    </row>
    <row r="111" spans="1:20" s="4" customFormat="1" ht="20.100000000000001" customHeight="1" x14ac:dyDescent="0.2">
      <c r="A111" s="5"/>
      <c r="B111" s="703" t="s">
        <v>84</v>
      </c>
      <c r="C111" s="668">
        <v>1</v>
      </c>
      <c r="D111" s="605">
        <f t="shared" si="32"/>
        <v>0</v>
      </c>
      <c r="E111" s="440"/>
      <c r="F111" s="132"/>
      <c r="G111" s="21"/>
      <c r="H111" s="462">
        <f t="shared" si="33"/>
        <v>0</v>
      </c>
      <c r="I111" s="103">
        <f t="shared" si="34"/>
        <v>0</v>
      </c>
      <c r="J111" s="117" t="str">
        <f>IF(ISERROR(I111/'Détail de l''activité'!#REF!)," ",I111/'Détail de l''activité'!#REF!)</f>
        <v xml:space="preserve"> </v>
      </c>
      <c r="K111" s="21"/>
      <c r="L111" s="75"/>
      <c r="M111" s="416"/>
      <c r="N111" s="21"/>
      <c r="O111" s="463">
        <f t="shared" si="35"/>
        <v>0</v>
      </c>
      <c r="P111" s="110">
        <f t="shared" si="36"/>
        <v>0</v>
      </c>
      <c r="Q111" s="123" t="str">
        <f>IF(ISERROR(P111/'Détail de l''activité'!#REF!)," ",P111/'Détail de l''activité'!#REF!)</f>
        <v xml:space="preserve"> </v>
      </c>
      <c r="R111" s="7"/>
      <c r="S111" s="505" t="str">
        <f t="shared" si="37"/>
        <v xml:space="preserve"> </v>
      </c>
      <c r="T111" s="21"/>
    </row>
    <row r="112" spans="1:20" s="4" customFormat="1" ht="20.100000000000001" customHeight="1" x14ac:dyDescent="0.2">
      <c r="A112" s="5"/>
      <c r="B112" s="90"/>
      <c r="C112" s="126"/>
      <c r="D112" s="605">
        <f t="shared" si="32"/>
        <v>0</v>
      </c>
      <c r="E112" s="442"/>
      <c r="F112" s="411"/>
      <c r="G112" s="21"/>
      <c r="H112" s="53">
        <f t="shared" si="33"/>
        <v>0</v>
      </c>
      <c r="I112" s="102">
        <f t="shared" si="34"/>
        <v>0</v>
      </c>
      <c r="J112" s="116" t="str">
        <f>IF(ISERROR(I112/'Détail de l''activité'!#REF!)," ",I112/'Détail de l''activité'!#REF!)</f>
        <v xml:space="preserve"> </v>
      </c>
      <c r="K112" s="21"/>
      <c r="L112" s="78"/>
      <c r="M112" s="415"/>
      <c r="N112" s="21"/>
      <c r="O112" s="50">
        <f t="shared" si="35"/>
        <v>0</v>
      </c>
      <c r="P112" s="109">
        <f t="shared" si="36"/>
        <v>0</v>
      </c>
      <c r="Q112" s="122" t="str">
        <f>IF(ISERROR(P112/'Détail de l''activité'!#REF!)," ",P112/'Détail de l''activité'!#REF!)</f>
        <v xml:space="preserve"> </v>
      </c>
      <c r="R112" s="7"/>
      <c r="S112" s="51" t="str">
        <f t="shared" si="37"/>
        <v xml:space="preserve"> </v>
      </c>
      <c r="T112" s="21"/>
    </row>
    <row r="113" spans="1:20" s="4" customFormat="1" ht="20.100000000000001" customHeight="1" x14ac:dyDescent="0.2">
      <c r="A113" s="5"/>
      <c r="B113" s="1085" t="s">
        <v>73</v>
      </c>
      <c r="C113" s="1086">
        <v>1</v>
      </c>
      <c r="D113" s="1086">
        <f t="shared" ref="D113:D116" si="38">100%-C113</f>
        <v>0</v>
      </c>
      <c r="E113" s="700">
        <f>SUM(E114:E115)</f>
        <v>0</v>
      </c>
      <c r="F113" s="701" t="str">
        <f>IF(ISERROR(E113/production)," ",E113/production)</f>
        <v xml:space="preserve"> </v>
      </c>
      <c r="G113" s="21"/>
      <c r="H113" s="700">
        <f t="shared" ref="H113:I113" si="39">SUM(H114:H115)</f>
        <v>0</v>
      </c>
      <c r="I113" s="700">
        <f t="shared" si="39"/>
        <v>0</v>
      </c>
      <c r="J113" s="694"/>
      <c r="K113" s="21"/>
      <c r="L113" s="700">
        <f>SUM(L114:L115)</f>
        <v>0</v>
      </c>
      <c r="M113" s="702" t="str">
        <f>IF(ISERROR(L113/production_prévue)," ",L113/production_prévue)</f>
        <v xml:space="preserve"> </v>
      </c>
      <c r="N113" s="21"/>
      <c r="O113" s="700">
        <f t="shared" ref="O113:P113" si="40">SUM(O114:O115)</f>
        <v>0</v>
      </c>
      <c r="P113" s="700">
        <f t="shared" si="40"/>
        <v>0</v>
      </c>
      <c r="Q113" s="695"/>
      <c r="R113" s="699"/>
      <c r="S113" s="696" t="str">
        <f>IF(ISERROR(IF(L113=0," ",IF(E113=0," ",(L113/E113)-1)))," ",IF(L113=0," ",IF(E113=0," ",(L113/E113)-1)))</f>
        <v xml:space="preserve"> </v>
      </c>
      <c r="T113" s="21"/>
    </row>
    <row r="114" spans="1:20" s="4" customFormat="1" ht="20.100000000000001" customHeight="1" x14ac:dyDescent="0.2">
      <c r="A114" s="5"/>
      <c r="B114" s="90" t="s">
        <v>85</v>
      </c>
      <c r="C114" s="134"/>
      <c r="D114" s="550">
        <f t="shared" ref="D114:D115" si="41">IF(ISBLANK(C114),0,100%-C114)</f>
        <v>0</v>
      </c>
      <c r="E114" s="442"/>
      <c r="F114" s="411"/>
      <c r="G114" s="21"/>
      <c r="H114" s="53">
        <f>E114*C114</f>
        <v>0</v>
      </c>
      <c r="I114" s="102">
        <f>IF(ISBLANK(C114),0,E114-H114)</f>
        <v>0</v>
      </c>
      <c r="J114" s="116" t="str">
        <f>IF(ISERROR(I114/'Détail de l''activité'!#REF!)," ",I114/'Détail de l''activité'!#REF!)</f>
        <v xml:space="preserve"> </v>
      </c>
      <c r="K114" s="21"/>
      <c r="L114" s="78"/>
      <c r="M114" s="415"/>
      <c r="N114" s="21"/>
      <c r="O114" s="50">
        <f>L114*C114</f>
        <v>0</v>
      </c>
      <c r="P114" s="109">
        <f>IF(ISBLANK(C114),0,L114-O114)</f>
        <v>0</v>
      </c>
      <c r="Q114" s="122" t="str">
        <f>IF(ISERROR(P114/'Détail de l''activité'!#REF!)," ",P114/'Détail de l''activité'!#REF!)</f>
        <v xml:space="preserve"> </v>
      </c>
      <c r="R114" s="7"/>
      <c r="S114" s="51" t="str">
        <f>IF(ISERROR(IF(ISBLANK(L114)," ",IF(ISBLANK(E114)," ",(L114/E114)-1)))," ",IF(ISBLANK(L114)," ",IF(ISBLANK(E114)," ",(L114/E114)-1)))</f>
        <v xml:space="preserve"> </v>
      </c>
      <c r="T114" s="21"/>
    </row>
    <row r="115" spans="1:20" s="4" customFormat="1" ht="20.100000000000001" customHeight="1" x14ac:dyDescent="0.2">
      <c r="A115" s="5"/>
      <c r="B115" s="592" t="s">
        <v>124</v>
      </c>
      <c r="C115" s="128"/>
      <c r="D115" s="704">
        <f t="shared" si="41"/>
        <v>0</v>
      </c>
      <c r="E115" s="440"/>
      <c r="F115" s="132"/>
      <c r="G115" s="21"/>
      <c r="H115" s="462">
        <f>E115*C115</f>
        <v>0</v>
      </c>
      <c r="I115" s="103">
        <f>IF(ISBLANK(C115),0,E115-H115)</f>
        <v>0</v>
      </c>
      <c r="J115" s="117" t="str">
        <f>IF(ISERROR(I115/'Détail de l''activité'!#REF!)," ",I115/'Détail de l''activité'!#REF!)</f>
        <v xml:space="preserve"> </v>
      </c>
      <c r="K115" s="21"/>
      <c r="L115" s="75"/>
      <c r="M115" s="416"/>
      <c r="N115" s="21"/>
      <c r="O115" s="463">
        <f>L115*C115</f>
        <v>0</v>
      </c>
      <c r="P115" s="110">
        <f>IF(ISBLANK(C115),0,L115-O115)</f>
        <v>0</v>
      </c>
      <c r="Q115" s="123" t="str">
        <f>IF(ISERROR(P115/'Détail de l''activité'!#REF!)," ",P115/'Détail de l''activité'!#REF!)</f>
        <v xml:space="preserve"> </v>
      </c>
      <c r="R115" s="7"/>
      <c r="S115" s="505" t="str">
        <f>IF(ISERROR(IF(ISBLANK(L115)," ",IF(ISBLANK(E115)," ",(L115/E115)-1)))," ",IF(ISBLANK(L115)," ",IF(ISBLANK(E115)," ",(L115/E115)-1)))</f>
        <v xml:space="preserve"> </v>
      </c>
      <c r="T115" s="21"/>
    </row>
    <row r="116" spans="1:20" s="4" customFormat="1" ht="20.100000000000001" customHeight="1" x14ac:dyDescent="0.2">
      <c r="A116" s="5"/>
      <c r="B116" s="1085" t="s">
        <v>19</v>
      </c>
      <c r="C116" s="1086">
        <v>1</v>
      </c>
      <c r="D116" s="1086">
        <f t="shared" si="38"/>
        <v>0</v>
      </c>
      <c r="E116" s="700">
        <f>SUM(E117:E118)</f>
        <v>0</v>
      </c>
      <c r="F116" s="701" t="str">
        <f>IF(ISERROR(E116/production)," ",E116/production)</f>
        <v xml:space="preserve"> </v>
      </c>
      <c r="G116" s="21"/>
      <c r="H116" s="700">
        <f t="shared" ref="H116" si="42">SUM(H117:H118)</f>
        <v>0</v>
      </c>
      <c r="I116" s="700">
        <f t="shared" ref="I116" si="43">SUM(I117:I118)</f>
        <v>0</v>
      </c>
      <c r="J116" s="694"/>
      <c r="K116" s="21"/>
      <c r="L116" s="700">
        <f>SUM(L117:L118)</f>
        <v>0</v>
      </c>
      <c r="M116" s="702" t="str">
        <f>IF(ISERROR(L116/production_prévue)," ",L116/production_prévue)</f>
        <v xml:space="preserve"> </v>
      </c>
      <c r="N116" s="21"/>
      <c r="O116" s="700">
        <f t="shared" ref="O116" si="44">SUM(O117:O118)</f>
        <v>0</v>
      </c>
      <c r="P116" s="700">
        <f t="shared" ref="P116" si="45">SUM(P117:P118)</f>
        <v>0</v>
      </c>
      <c r="Q116" s="695"/>
      <c r="R116" s="699"/>
      <c r="S116" s="696" t="str">
        <f>IF(ISERROR(IF(L116=0," ",IF(E116=0," ",(L116/E116)-1)))," ",IF(L116=0," ",IF(E116=0," ",(L116/E116)-1)))</f>
        <v xml:space="preserve"> </v>
      </c>
      <c r="T116" s="21"/>
    </row>
    <row r="117" spans="1:20" s="4" customFormat="1" ht="20.100000000000001" customHeight="1" x14ac:dyDescent="0.2">
      <c r="A117" s="5"/>
      <c r="B117" s="593"/>
      <c r="C117" s="127">
        <v>0</v>
      </c>
      <c r="D117" s="604">
        <f t="shared" ref="D117:D118" si="46">IF(ISBLANK(C117),0,100%-C117)</f>
        <v>1</v>
      </c>
      <c r="E117" s="442"/>
      <c r="F117" s="411"/>
      <c r="G117" s="21"/>
      <c r="H117" s="53">
        <f>E117*C117</f>
        <v>0</v>
      </c>
      <c r="I117" s="102">
        <f>IF(ISBLANK(C117),0,E117-H117)</f>
        <v>0</v>
      </c>
      <c r="J117" s="116" t="str">
        <f>IF(ISERROR(I117/'Détail de l''activité'!#REF!)," ",I117/'Détail de l''activité'!#REF!)</f>
        <v xml:space="preserve"> </v>
      </c>
      <c r="K117" s="21"/>
      <c r="L117" s="78"/>
      <c r="M117" s="415"/>
      <c r="N117" s="21"/>
      <c r="O117" s="50">
        <f>L117*C117</f>
        <v>0</v>
      </c>
      <c r="P117" s="109">
        <f>IF(ISBLANK(C117),0,L117-O117)</f>
        <v>0</v>
      </c>
      <c r="Q117" s="122" t="str">
        <f>IF(ISERROR(P117/'Détail de l''activité'!#REF!)," ",P117/'Détail de l''activité'!#REF!)</f>
        <v xml:space="preserve"> </v>
      </c>
      <c r="R117" s="7"/>
      <c r="S117" s="51" t="str">
        <f>IF(ISERROR(IF(ISBLANK(L117)," ",IF(ISBLANK(E117)," ",(L117/E117)-1)))," ",IF(ISBLANK(L117)," ",IF(ISBLANK(E117)," ",(L117/E117)-1)))</f>
        <v xml:space="preserve"> </v>
      </c>
      <c r="T117" s="21"/>
    </row>
    <row r="118" spans="1:20" s="4" customFormat="1" ht="20.100000000000001" customHeight="1" x14ac:dyDescent="0.2">
      <c r="A118" s="5"/>
      <c r="B118" s="155"/>
      <c r="C118" s="134"/>
      <c r="D118" s="550">
        <f t="shared" si="46"/>
        <v>0</v>
      </c>
      <c r="E118" s="443"/>
      <c r="F118" s="412"/>
      <c r="G118" s="21"/>
      <c r="H118" s="506">
        <f>E118*C118</f>
        <v>0</v>
      </c>
      <c r="I118" s="120">
        <f>IF(ISBLANK(C118),0,E118-H118)</f>
        <v>0</v>
      </c>
      <c r="J118" s="136" t="str">
        <f>IF(ISERROR(I118/'Détail de l''activité'!#REF!)," ",I118/'Détail de l''activité'!#REF!)</f>
        <v xml:space="preserve"> </v>
      </c>
      <c r="K118" s="21"/>
      <c r="L118" s="77"/>
      <c r="M118" s="421"/>
      <c r="N118" s="21"/>
      <c r="O118" s="507">
        <f>L118*C118</f>
        <v>0</v>
      </c>
      <c r="P118" s="137">
        <f>IF(ISBLANK(C118),0,L118-O118)</f>
        <v>0</v>
      </c>
      <c r="Q118" s="138" t="str">
        <f>IF(ISERROR(P118/'Détail de l''activité'!#REF!)," ",P118/'Détail de l''activité'!#REF!)</f>
        <v xml:space="preserve"> </v>
      </c>
      <c r="R118" s="7"/>
      <c r="S118" s="639"/>
      <c r="T118" s="21"/>
    </row>
    <row r="119" spans="1:20" s="18" customFormat="1" ht="20.100000000000001" customHeight="1" x14ac:dyDescent="0.2">
      <c r="A119" s="17"/>
      <c r="B119" s="1027" t="s">
        <v>44</v>
      </c>
      <c r="C119" s="1066"/>
      <c r="D119" s="1066"/>
      <c r="E119" s="445">
        <f>E108+E113+E116</f>
        <v>0</v>
      </c>
      <c r="F119" s="308" t="str">
        <f>IF(ISERROR(E119/production)," ",E119/production)</f>
        <v xml:space="preserve"> </v>
      </c>
      <c r="G119" s="21"/>
      <c r="H119" s="468">
        <f t="shared" ref="H119:I119" si="47">H108+H113+H116</f>
        <v>0</v>
      </c>
      <c r="I119" s="472">
        <f t="shared" si="47"/>
        <v>0</v>
      </c>
      <c r="J119" s="308" t="str">
        <f>IF(ISERROR(I119/production)," ",I119/production)</f>
        <v xml:space="preserve"> </v>
      </c>
      <c r="K119" s="21"/>
      <c r="L119" s="92">
        <f>L108+L113+L116</f>
        <v>0</v>
      </c>
      <c r="M119" s="131" t="str">
        <f>IF(ISERROR(L119/production_prévue)," ",L119/production_prévue)</f>
        <v xml:space="preserve"> </v>
      </c>
      <c r="N119" s="21"/>
      <c r="O119" s="470">
        <f t="shared" ref="O119:P119" si="48">O108+O113+O116</f>
        <v>0</v>
      </c>
      <c r="P119" s="473">
        <f t="shared" si="48"/>
        <v>0</v>
      </c>
      <c r="Q119" s="131" t="str">
        <f>IF(ISERROR(P119/production_prévue)," ",P119/production_prévue)</f>
        <v xml:space="preserve"> </v>
      </c>
      <c r="R119" s="7"/>
      <c r="S119" s="471" t="str">
        <f>IF(ISERROR(IF(L119=0," ",IF(E119=0," ",(L119/E119)-1)))," ",IF(L119=0," ",IF(E119=0," ",(L119/E119)-1)))</f>
        <v xml:space="preserve"> </v>
      </c>
      <c r="T119" s="21"/>
    </row>
    <row r="120" spans="1:20" ht="20.100000000000001" customHeight="1" x14ac:dyDescent="0.2">
      <c r="B120" s="1072" t="s">
        <v>45</v>
      </c>
      <c r="C120" s="1073"/>
      <c r="D120" s="1073"/>
      <c r="H120" s="588" t="str">
        <f>IF((H119+I119-E119)=0," ","Ecart")</f>
        <v xml:space="preserve"> </v>
      </c>
      <c r="I120" s="589" t="str">
        <f>IF((H119+I119-E119)=0,"ok",H119+I119-E119)</f>
        <v>ok</v>
      </c>
      <c r="J120" s="617"/>
      <c r="K120" s="587"/>
      <c r="L120" s="587"/>
      <c r="M120" s="588"/>
      <c r="N120" s="589"/>
      <c r="O120" s="588" t="str">
        <f>IF((O119+P119-L119)=0," ","Ecart")</f>
        <v xml:space="preserve"> </v>
      </c>
      <c r="P120" s="589" t="str">
        <f>IF((O119+P119-L119)=0,"ok",O119+P119-L119)</f>
        <v>ok</v>
      </c>
    </row>
    <row r="121" spans="1:20" s="4" customFormat="1" ht="20.100000000000001" customHeight="1" x14ac:dyDescent="0.2">
      <c r="A121" s="5"/>
      <c r="B121" s="500" t="s">
        <v>46</v>
      </c>
      <c r="C121" s="406"/>
      <c r="D121" s="549">
        <f t="shared" ref="D121:D124" si="49">IF(ISBLANK(C121),0,100%-C121)</f>
        <v>0</v>
      </c>
      <c r="E121" s="461"/>
      <c r="F121" s="409"/>
      <c r="G121" s="21"/>
      <c r="H121" s="615">
        <f>E121*C121</f>
        <v>0</v>
      </c>
      <c r="I121" s="464">
        <f>IF(ISBLANK(C121),0,E121-H121)</f>
        <v>0</v>
      </c>
      <c r="J121" s="465" t="str">
        <f>IF(ISERROR(I121/'Détail de l''activité'!#REF!)," ",I121/'Détail de l''activité'!#REF!)</f>
        <v xml:space="preserve"> </v>
      </c>
      <c r="K121" s="21"/>
      <c r="L121" s="459"/>
      <c r="M121" s="460"/>
      <c r="N121" s="21"/>
      <c r="O121" s="627">
        <f>L121*C121</f>
        <v>0</v>
      </c>
      <c r="P121" s="466">
        <f>IF(ISBLANK(C121),0,L121-O121)</f>
        <v>0</v>
      </c>
      <c r="Q121" s="467" t="str">
        <f>IF(ISERROR(P121/'Détail de l''activité'!#REF!)," ",P121/'Détail de l''activité'!#REF!)</f>
        <v xml:space="preserve"> </v>
      </c>
      <c r="R121" s="7"/>
      <c r="S121" s="634" t="str">
        <f>IF(ISERROR(IF(ISBLANK(L121)," ",IF(ISBLANK(E121)," ",(L121/E121)-1)))," ",IF(ISBLANK(L121)," ",IF(ISBLANK(E121)," ",(L121/E121)-1)))</f>
        <v xml:space="preserve"> </v>
      </c>
      <c r="T121" s="21"/>
    </row>
    <row r="122" spans="1:20" s="4" customFormat="1" ht="20.100000000000001" customHeight="1" x14ac:dyDescent="0.2">
      <c r="A122" s="5"/>
      <c r="B122" s="89" t="s">
        <v>47</v>
      </c>
      <c r="C122" s="127"/>
      <c r="D122" s="604">
        <f t="shared" si="49"/>
        <v>0</v>
      </c>
      <c r="E122" s="440"/>
      <c r="F122" s="132"/>
      <c r="G122" s="21"/>
      <c r="H122" s="462">
        <f>E122*C122</f>
        <v>0</v>
      </c>
      <c r="I122" s="103">
        <f>IF(ISBLANK(C122),0,E122-H122)</f>
        <v>0</v>
      </c>
      <c r="J122" s="117" t="str">
        <f>IF(ISERROR(I122/'Détail de l''activité'!#REF!)," ",I122/'Détail de l''activité'!#REF!)</f>
        <v xml:space="preserve"> </v>
      </c>
      <c r="K122" s="21"/>
      <c r="L122" s="75"/>
      <c r="M122" s="416"/>
      <c r="N122" s="21"/>
      <c r="O122" s="463">
        <f>L122*C122</f>
        <v>0</v>
      </c>
      <c r="P122" s="110">
        <f>IF(ISBLANK(C122),0,L122-O122)</f>
        <v>0</v>
      </c>
      <c r="Q122" s="123" t="str">
        <f>IF(ISERROR(P122/'Détail de l''activité'!#REF!)," ",P122/'Détail de l''activité'!#REF!)</f>
        <v xml:space="preserve"> </v>
      </c>
      <c r="R122" s="7"/>
      <c r="S122" s="505" t="str">
        <f>IF(ISERROR(IF(ISBLANK(L122)," ",IF(ISBLANK(E122)," ",(L122/E122)-1)))," ",IF(ISBLANK(L122)," ",IF(ISBLANK(E122)," ",(L122/E122)-1)))</f>
        <v xml:space="preserve"> </v>
      </c>
      <c r="T122" s="21"/>
    </row>
    <row r="123" spans="1:20" s="4" customFormat="1" ht="20.100000000000001" customHeight="1" x14ac:dyDescent="0.2">
      <c r="A123" s="5"/>
      <c r="B123" s="89" t="s">
        <v>48</v>
      </c>
      <c r="C123" s="134"/>
      <c r="D123" s="550">
        <f t="shared" si="49"/>
        <v>0</v>
      </c>
      <c r="E123" s="440"/>
      <c r="F123" s="132"/>
      <c r="G123" s="21"/>
      <c r="H123" s="462">
        <f>E123*C123</f>
        <v>0</v>
      </c>
      <c r="I123" s="103">
        <f>IF(ISBLANK(C123),0,E123-H123)</f>
        <v>0</v>
      </c>
      <c r="J123" s="117" t="str">
        <f>IF(ISERROR(I123/'Détail de l''activité'!#REF!)," ",I123/'Détail de l''activité'!#REF!)</f>
        <v xml:space="preserve"> </v>
      </c>
      <c r="K123" s="21"/>
      <c r="L123" s="75"/>
      <c r="M123" s="416"/>
      <c r="N123" s="21"/>
      <c r="O123" s="463">
        <f>L123*C123</f>
        <v>0</v>
      </c>
      <c r="P123" s="110">
        <f>IF(ISBLANK(C123),0,L123-O123)</f>
        <v>0</v>
      </c>
      <c r="Q123" s="123" t="str">
        <f>IF(ISERROR(P123/'Détail de l''activité'!#REF!)," ",P123/'Détail de l''activité'!#REF!)</f>
        <v xml:space="preserve"> </v>
      </c>
      <c r="R123" s="7"/>
      <c r="S123" s="505" t="str">
        <f>IF(ISERROR(IF(ISBLANK(L123)," ",IF(ISBLANK(E123)," ",(L123/E123)-1)))," ",IF(ISBLANK(L123)," ",IF(ISBLANK(E123)," ",(L123/E123)-1)))</f>
        <v xml:space="preserve"> </v>
      </c>
      <c r="T123" s="21"/>
    </row>
    <row r="124" spans="1:20" s="4" customFormat="1" ht="20.100000000000001" customHeight="1" x14ac:dyDescent="0.2">
      <c r="A124" s="5"/>
      <c r="B124" s="90" t="s">
        <v>75</v>
      </c>
      <c r="C124" s="134"/>
      <c r="D124" s="550">
        <f t="shared" si="49"/>
        <v>0</v>
      </c>
      <c r="E124" s="442"/>
      <c r="F124" s="411"/>
      <c r="G124" s="21"/>
      <c r="H124" s="53">
        <f>E124*C124</f>
        <v>0</v>
      </c>
      <c r="I124" s="102">
        <f>IF(ISBLANK(C124),0,E124-H124)</f>
        <v>0</v>
      </c>
      <c r="J124" s="116" t="str">
        <f>IF(ISERROR(I124/'Détail de l''activité'!#REF!)," ",I124/'Détail de l''activité'!#REF!)</f>
        <v xml:space="preserve"> </v>
      </c>
      <c r="K124" s="21"/>
      <c r="L124" s="78"/>
      <c r="M124" s="415"/>
      <c r="N124" s="21"/>
      <c r="O124" s="50">
        <f>L124*C124</f>
        <v>0</v>
      </c>
      <c r="P124" s="109">
        <f>IF(ISBLANK(C124),0,L124-O124)</f>
        <v>0</v>
      </c>
      <c r="Q124" s="122" t="str">
        <f>IF(ISERROR(P124/'Détail de l''activité'!#REF!)," ",P124/'Détail de l''activité'!#REF!)</f>
        <v xml:space="preserve"> </v>
      </c>
      <c r="R124" s="7"/>
      <c r="S124" s="51" t="str">
        <f>IF(ISERROR(IF(ISBLANK(L124)," ",IF(ISBLANK(E124)," ",(L124/E124)-1)))," ",IF(ISBLANK(L124)," ",IF(ISBLANK(E124)," ",(L124/E124)-1)))</f>
        <v xml:space="preserve"> </v>
      </c>
      <c r="T124" s="21"/>
    </row>
    <row r="125" spans="1:20" s="18" customFormat="1" ht="20.100000000000001" customHeight="1" x14ac:dyDescent="0.2">
      <c r="A125" s="17"/>
      <c r="B125" s="1027" t="s">
        <v>45</v>
      </c>
      <c r="C125" s="1066"/>
      <c r="D125" s="1066"/>
      <c r="E125" s="445">
        <f>SUM(E121:E124)</f>
        <v>0</v>
      </c>
      <c r="F125" s="308" t="str">
        <f>IF(ISERROR(E125/production)," ",E125/production)</f>
        <v xml:space="preserve"> </v>
      </c>
      <c r="G125" s="21"/>
      <c r="H125" s="468">
        <f>SUM(H121:H124)</f>
        <v>0</v>
      </c>
      <c r="I125" s="472">
        <f>SUM(I121:I124)</f>
        <v>0</v>
      </c>
      <c r="J125" s="308" t="str">
        <f>IF(ISERROR(I125/production)," ",I125/production)</f>
        <v xml:space="preserve"> </v>
      </c>
      <c r="K125" s="21"/>
      <c r="L125" s="92">
        <f>SUM(L121:L124)</f>
        <v>0</v>
      </c>
      <c r="M125" s="131" t="str">
        <f>IF(ISERROR(L125/production_prévue)," ",L125/production_prévue)</f>
        <v xml:space="preserve"> </v>
      </c>
      <c r="N125" s="21"/>
      <c r="O125" s="470">
        <f>SUM(O121:O124)</f>
        <v>0</v>
      </c>
      <c r="P125" s="473">
        <f>SUM(P121:P124)</f>
        <v>0</v>
      </c>
      <c r="Q125" s="131" t="str">
        <f>IF(ISERROR(P125/production_prévue)," ",P125/production_prévue)</f>
        <v xml:space="preserve"> </v>
      </c>
      <c r="R125" s="7"/>
      <c r="S125" s="471" t="str">
        <f>IF(ISERROR(IF(L125=0," ",IF(E125=0," ",(L125/E125)-1)))," ",IF(L125=0," ",IF(E125=0," ",(L125/E125)-1)))</f>
        <v xml:space="preserve"> </v>
      </c>
      <c r="T125" s="21"/>
    </row>
    <row r="126" spans="1:20" ht="20.100000000000001" customHeight="1" x14ac:dyDescent="0.2">
      <c r="B126" s="404" t="s">
        <v>196</v>
      </c>
      <c r="H126" s="588" t="str">
        <f>IF((H125+I125-E125)=0," ","Ecart")</f>
        <v xml:space="preserve"> </v>
      </c>
      <c r="I126" s="589" t="str">
        <f>IF((H125+I125-E125)=0,"ok",H125+I125-E125)</f>
        <v>ok</v>
      </c>
      <c r="J126" s="617"/>
      <c r="K126" s="587"/>
      <c r="L126" s="587"/>
      <c r="M126" s="588"/>
      <c r="N126" s="589"/>
      <c r="O126" s="588" t="str">
        <f>IF((O125+P125-L125)=0," ","Ecart")</f>
        <v xml:space="preserve"> </v>
      </c>
      <c r="P126" s="589" t="str">
        <f>IF((O125+P125-L125)=0,"ok",O125+P125-L125)</f>
        <v>ok</v>
      </c>
    </row>
    <row r="127" spans="1:20" s="4" customFormat="1" ht="20.100000000000001" customHeight="1" x14ac:dyDescent="0.2">
      <c r="A127" s="5"/>
      <c r="B127" s="500" t="s">
        <v>114</v>
      </c>
      <c r="C127" s="705">
        <v>1</v>
      </c>
      <c r="D127" s="549">
        <f t="shared" ref="D127:D129" si="50">IF(ISBLANK(C127),0,100%-C127)</f>
        <v>0</v>
      </c>
      <c r="E127" s="461"/>
      <c r="F127" s="409"/>
      <c r="G127" s="21"/>
      <c r="H127" s="615">
        <f>E127*C127</f>
        <v>0</v>
      </c>
      <c r="I127" s="464">
        <f>IF(ISBLANK(C127),0,E127-H127)</f>
        <v>0</v>
      </c>
      <c r="J127" s="465" t="str">
        <f>IF(ISERROR(I127/'Détail de l''activité'!#REF!)," ",I127/'Détail de l''activité'!#REF!)</f>
        <v xml:space="preserve"> </v>
      </c>
      <c r="K127" s="21"/>
      <c r="L127" s="459"/>
      <c r="M127" s="460"/>
      <c r="N127" s="21"/>
      <c r="O127" s="627">
        <f>L127*C127</f>
        <v>0</v>
      </c>
      <c r="P127" s="466">
        <f>IF(ISBLANK(C127),0,L127-O127)</f>
        <v>0</v>
      </c>
      <c r="Q127" s="467" t="str">
        <f>IF(ISERROR(P127/'Détail de l''activité'!#REF!)," ",P127/'Détail de l''activité'!#REF!)</f>
        <v xml:space="preserve"> </v>
      </c>
      <c r="R127" s="7"/>
      <c r="S127" s="634" t="str">
        <f>IF(ISERROR(IF(ISBLANK(L127)," ",IF(ISBLANK(E127)," ",(L127/E127)-1)))," ",IF(ISBLANK(L127)," ",IF(ISBLANK(E127)," ",(L127/E127)-1)))</f>
        <v xml:space="preserve"> </v>
      </c>
      <c r="T127" s="21"/>
    </row>
    <row r="128" spans="1:20" s="4" customFormat="1" ht="20.100000000000001" customHeight="1" x14ac:dyDescent="0.2">
      <c r="A128" s="5"/>
      <c r="B128" s="89" t="s">
        <v>115</v>
      </c>
      <c r="C128" s="126">
        <v>1</v>
      </c>
      <c r="D128" s="605">
        <f t="shared" si="50"/>
        <v>0</v>
      </c>
      <c r="E128" s="440"/>
      <c r="F128" s="132"/>
      <c r="G128" s="21"/>
      <c r="H128" s="462">
        <f>E128*C128</f>
        <v>0</v>
      </c>
      <c r="I128" s="103">
        <f>IF(ISBLANK(C128),0,E128-H128)</f>
        <v>0</v>
      </c>
      <c r="J128" s="117" t="str">
        <f>IF(ISERROR(I128/'Détail de l''activité'!#REF!)," ",I128/'Détail de l''activité'!#REF!)</f>
        <v xml:space="preserve"> </v>
      </c>
      <c r="K128" s="21"/>
      <c r="L128" s="75"/>
      <c r="M128" s="416"/>
      <c r="N128" s="21"/>
      <c r="O128" s="463">
        <f>L128*C128</f>
        <v>0</v>
      </c>
      <c r="P128" s="110">
        <f>IF(ISBLANK(C128),0,L128-O128)</f>
        <v>0</v>
      </c>
      <c r="Q128" s="123" t="str">
        <f>IF(ISERROR(P128/'Détail de l''activité'!#REF!)," ",P128/'Détail de l''activité'!#REF!)</f>
        <v xml:space="preserve"> </v>
      </c>
      <c r="R128" s="7"/>
      <c r="S128" s="505" t="str">
        <f>IF(ISERROR(IF(ISBLANK(L128)," ",IF(ISBLANK(E128)," ",(L128/E128)-1)))," ",IF(ISBLANK(L128)," ",IF(ISBLANK(E128)," ",(L128/E128)-1)))</f>
        <v xml:space="preserve"> </v>
      </c>
      <c r="T128" s="21"/>
    </row>
    <row r="129" spans="1:20" s="4" customFormat="1" ht="20.100000000000001" customHeight="1" x14ac:dyDescent="0.2">
      <c r="A129" s="5"/>
      <c r="B129" s="89" t="s">
        <v>108</v>
      </c>
      <c r="C129" s="126">
        <v>1</v>
      </c>
      <c r="D129" s="605">
        <f t="shared" si="50"/>
        <v>0</v>
      </c>
      <c r="E129" s="440"/>
      <c r="F129" s="132"/>
      <c r="G129" s="21"/>
      <c r="H129" s="462">
        <f>E129*C129</f>
        <v>0</v>
      </c>
      <c r="I129" s="103">
        <f>E129-H129</f>
        <v>0</v>
      </c>
      <c r="J129" s="117"/>
      <c r="K129" s="21"/>
      <c r="L129" s="75"/>
      <c r="M129" s="416"/>
      <c r="N129" s="21"/>
      <c r="O129" s="463"/>
      <c r="P129" s="110"/>
      <c r="Q129" s="123"/>
      <c r="R129" s="7"/>
      <c r="S129" s="505"/>
      <c r="T129" s="21"/>
    </row>
    <row r="130" spans="1:20" s="18" customFormat="1" ht="20.100000000000001" customHeight="1" x14ac:dyDescent="0.2">
      <c r="A130" s="17"/>
      <c r="B130" s="1027" t="s">
        <v>211</v>
      </c>
      <c r="C130" s="1066"/>
      <c r="D130" s="1066"/>
      <c r="E130" s="445">
        <f>E127+E128-E129</f>
        <v>0</v>
      </c>
      <c r="F130" s="308" t="str">
        <f>IF(ISERROR(E130/production)," ",E130/production)</f>
        <v xml:space="preserve"> </v>
      </c>
      <c r="G130" s="21"/>
      <c r="H130" s="468">
        <f>H127+H128-H129</f>
        <v>0</v>
      </c>
      <c r="I130" s="472">
        <f>I127+I128-I129</f>
        <v>0</v>
      </c>
      <c r="J130" s="308" t="str">
        <f>IF(ISERROR(I130/production)," ",I130/production)</f>
        <v xml:space="preserve"> </v>
      </c>
      <c r="K130" s="21"/>
      <c r="L130" s="92">
        <f>L127+L128-L129</f>
        <v>0</v>
      </c>
      <c r="M130" s="131" t="str">
        <f>IF(ISERROR(L130/production_prévue)," ",L130/production_prévue)</f>
        <v xml:space="preserve"> </v>
      </c>
      <c r="N130" s="21"/>
      <c r="O130" s="470">
        <f>O127+O128-O129</f>
        <v>0</v>
      </c>
      <c r="P130" s="473">
        <f>P127+P128-P129</f>
        <v>0</v>
      </c>
      <c r="Q130" s="131" t="str">
        <f>IF(ISERROR(P130/production_prévue)," ",P130/production_prévue)</f>
        <v xml:space="preserve"> </v>
      </c>
      <c r="R130" s="7"/>
      <c r="S130" s="471" t="str">
        <f>IF(ISERROR(IF(L130=0," ",IF(E130=0," ",(L130/E130)-1)))," ",IF(L130=0," ",IF(E130=0," ",(L130/E130)-1)))</f>
        <v xml:space="preserve"> </v>
      </c>
      <c r="T130" s="21"/>
    </row>
    <row r="131" spans="1:20" ht="20.100000000000001" customHeight="1" x14ac:dyDescent="0.2">
      <c r="B131" s="1072" t="s">
        <v>50</v>
      </c>
      <c r="C131" s="1073"/>
      <c r="D131" s="1073"/>
      <c r="H131" s="588" t="str">
        <f>IF((H130+I130-E130)=0," ","Ecart")</f>
        <v xml:space="preserve"> </v>
      </c>
      <c r="I131" s="589" t="str">
        <f>IF((H130+I130-E130)=0,"ok",H130+I130-E130)</f>
        <v>ok</v>
      </c>
      <c r="J131" s="617"/>
      <c r="K131" s="587"/>
      <c r="L131" s="587"/>
      <c r="M131" s="588"/>
      <c r="N131" s="589"/>
      <c r="O131" s="588" t="str">
        <f>IF((O130+P130-L130)=0," ","Ecart")</f>
        <v xml:space="preserve"> </v>
      </c>
      <c r="P131" s="589" t="str">
        <f>IF((O130+P130-L130)=0,"ok",O130+P130-L130)</f>
        <v>ok</v>
      </c>
    </row>
    <row r="132" spans="1:20" s="4" customFormat="1" ht="20.100000000000001" customHeight="1" x14ac:dyDescent="0.2">
      <c r="A132" s="5"/>
      <c r="B132" s="88" t="s">
        <v>51</v>
      </c>
      <c r="C132" s="705">
        <v>1</v>
      </c>
      <c r="D132" s="549">
        <f t="shared" ref="D132:D137" si="51">IF(ISBLANK(C132),0,100%-C132)</f>
        <v>0</v>
      </c>
      <c r="E132" s="492"/>
      <c r="F132" s="449"/>
      <c r="G132" s="21"/>
      <c r="H132" s="618">
        <f t="shared" ref="H132:H137" si="52">E132*C132</f>
        <v>0</v>
      </c>
      <c r="I132" s="475">
        <f t="shared" ref="I132:I137" si="53">IF(ISBLANK(C132),0,E132-H132)</f>
        <v>0</v>
      </c>
      <c r="J132" s="476" t="str">
        <f>IF(ISERROR(I132/'Détail de l''activité'!#REF!)," ",I132/'Détail de l''activité'!#REF!)</f>
        <v xml:space="preserve"> </v>
      </c>
      <c r="K132" s="21"/>
      <c r="L132" s="450"/>
      <c r="M132" s="451"/>
      <c r="N132" s="21"/>
      <c r="O132" s="628">
        <f t="shared" ref="O132:O137" si="54">L132*C132</f>
        <v>0</v>
      </c>
      <c r="P132" s="478">
        <f t="shared" ref="P132:P137" si="55">IF(ISBLANK(C132),0,L132-O132)</f>
        <v>0</v>
      </c>
      <c r="Q132" s="479" t="str">
        <f>IF(ISERROR(P132/'Détail de l''activité'!#REF!)," ",P132/'Détail de l''activité'!#REF!)</f>
        <v xml:space="preserve"> </v>
      </c>
      <c r="R132" s="7"/>
      <c r="S132" s="636" t="str">
        <f t="shared" ref="S132:S137" si="56">IF(ISERROR(IF(ISBLANK(L132)," ",IF(ISBLANK(E132)," ",(L132/E132)-1)))," ",IF(ISBLANK(L132)," ",IF(ISBLANK(E132)," ",(L132/E132)-1)))</f>
        <v xml:space="preserve"> </v>
      </c>
      <c r="T132" s="21"/>
    </row>
    <row r="133" spans="1:20" s="4" customFormat="1" ht="20.100000000000001" customHeight="1" x14ac:dyDescent="0.2">
      <c r="A133" s="5"/>
      <c r="B133" s="89" t="s">
        <v>52</v>
      </c>
      <c r="C133" s="856">
        <v>1</v>
      </c>
      <c r="D133" s="550">
        <f t="shared" si="51"/>
        <v>0</v>
      </c>
      <c r="E133" s="440"/>
      <c r="F133" s="132"/>
      <c r="G133" s="21"/>
      <c r="H133" s="462">
        <f t="shared" si="52"/>
        <v>0</v>
      </c>
      <c r="I133" s="105">
        <f t="shared" si="53"/>
        <v>0</v>
      </c>
      <c r="J133" s="119" t="str">
        <f>IF(ISERROR(I133/'Détail de l''activité'!#REF!)," ",I133/'Détail de l''activité'!#REF!)</f>
        <v xml:space="preserve"> </v>
      </c>
      <c r="K133" s="21"/>
      <c r="L133" s="75"/>
      <c r="M133" s="416"/>
      <c r="N133" s="21"/>
      <c r="O133" s="463">
        <f t="shared" si="54"/>
        <v>0</v>
      </c>
      <c r="P133" s="114">
        <f t="shared" si="55"/>
        <v>0</v>
      </c>
      <c r="Q133" s="125" t="str">
        <f>IF(ISERROR(P133/'Détail de l''activité'!#REF!)," ",P133/'Détail de l''activité'!#REF!)</f>
        <v xml:space="preserve"> </v>
      </c>
      <c r="R133" s="7"/>
      <c r="S133" s="640" t="str">
        <f t="shared" si="56"/>
        <v xml:space="preserve"> </v>
      </c>
      <c r="T133" s="21"/>
    </row>
    <row r="134" spans="1:20" s="4" customFormat="1" ht="20.100000000000001" customHeight="1" x14ac:dyDescent="0.2">
      <c r="A134" s="5"/>
      <c r="B134" s="89" t="s">
        <v>127</v>
      </c>
      <c r="C134" s="134"/>
      <c r="D134" s="550">
        <f t="shared" si="51"/>
        <v>0</v>
      </c>
      <c r="E134" s="440"/>
      <c r="F134" s="132"/>
      <c r="G134" s="21"/>
      <c r="H134" s="462">
        <f t="shared" si="52"/>
        <v>0</v>
      </c>
      <c r="I134" s="105">
        <f t="shared" si="53"/>
        <v>0</v>
      </c>
      <c r="J134" s="119" t="str">
        <f>IF(ISERROR(I134/'Détail de l''activité'!#REF!)," ",I134/'Détail de l''activité'!#REF!)</f>
        <v xml:space="preserve"> </v>
      </c>
      <c r="K134" s="21"/>
      <c r="L134" s="75"/>
      <c r="M134" s="416"/>
      <c r="N134" s="21"/>
      <c r="O134" s="463">
        <f t="shared" si="54"/>
        <v>0</v>
      </c>
      <c r="P134" s="114">
        <f t="shared" si="55"/>
        <v>0</v>
      </c>
      <c r="Q134" s="125" t="str">
        <f>IF(ISERROR(P134/'Détail de l''activité'!#REF!)," ",P134/'Détail de l''activité'!#REF!)</f>
        <v xml:space="preserve"> </v>
      </c>
      <c r="R134" s="7"/>
      <c r="S134" s="505" t="str">
        <f t="shared" si="56"/>
        <v xml:space="preserve"> </v>
      </c>
      <c r="T134" s="21"/>
    </row>
    <row r="135" spans="1:20" s="4" customFormat="1" ht="20.100000000000001" customHeight="1" x14ac:dyDescent="0.2">
      <c r="A135" s="5"/>
      <c r="B135" s="89" t="s">
        <v>53</v>
      </c>
      <c r="C135" s="134"/>
      <c r="D135" s="550">
        <f t="shared" si="51"/>
        <v>0</v>
      </c>
      <c r="E135" s="440"/>
      <c r="F135" s="132"/>
      <c r="G135" s="21"/>
      <c r="H135" s="462">
        <f t="shared" si="52"/>
        <v>0</v>
      </c>
      <c r="I135" s="105">
        <f t="shared" si="53"/>
        <v>0</v>
      </c>
      <c r="J135" s="119" t="str">
        <f>IF(ISERROR(I135/'Détail de l''activité'!#REF!)," ",I135/'Détail de l''activité'!#REF!)</f>
        <v xml:space="preserve"> </v>
      </c>
      <c r="K135" s="21"/>
      <c r="L135" s="75"/>
      <c r="M135" s="416"/>
      <c r="N135" s="21"/>
      <c r="O135" s="463">
        <f t="shared" si="54"/>
        <v>0</v>
      </c>
      <c r="P135" s="114">
        <f t="shared" si="55"/>
        <v>0</v>
      </c>
      <c r="Q135" s="125" t="str">
        <f>IF(ISERROR(P135/'Détail de l''activité'!#REF!)," ",P135/'Détail de l''activité'!#REF!)</f>
        <v xml:space="preserve"> </v>
      </c>
      <c r="R135" s="7"/>
      <c r="S135" s="505" t="str">
        <f t="shared" si="56"/>
        <v xml:space="preserve"> </v>
      </c>
      <c r="T135" s="21"/>
    </row>
    <row r="136" spans="1:20" s="4" customFormat="1" ht="20.100000000000001" customHeight="1" x14ac:dyDescent="0.2">
      <c r="A136" s="5"/>
      <c r="B136" s="89" t="s">
        <v>55</v>
      </c>
      <c r="C136" s="134"/>
      <c r="D136" s="550">
        <f t="shared" si="51"/>
        <v>0</v>
      </c>
      <c r="E136" s="440"/>
      <c r="F136" s="132"/>
      <c r="G136" s="21"/>
      <c r="H136" s="462">
        <f t="shared" si="52"/>
        <v>0</v>
      </c>
      <c r="I136" s="105">
        <f t="shared" si="53"/>
        <v>0</v>
      </c>
      <c r="J136" s="119" t="str">
        <f>IF(ISERROR(I136/'Détail de l''activité'!#REF!)," ",I136/'Détail de l''activité'!#REF!)</f>
        <v xml:space="preserve"> </v>
      </c>
      <c r="K136" s="21"/>
      <c r="L136" s="75"/>
      <c r="M136" s="416"/>
      <c r="N136" s="21"/>
      <c r="O136" s="463">
        <f t="shared" si="54"/>
        <v>0</v>
      </c>
      <c r="P136" s="114">
        <f t="shared" si="55"/>
        <v>0</v>
      </c>
      <c r="Q136" s="125" t="str">
        <f>IF(ISERROR(P136/'Détail de l''activité'!#REF!)," ",P136/'Détail de l''activité'!#REF!)</f>
        <v xml:space="preserve"> </v>
      </c>
      <c r="R136" s="7"/>
      <c r="S136" s="505" t="str">
        <f t="shared" si="56"/>
        <v xml:space="preserve"> </v>
      </c>
      <c r="T136" s="21"/>
    </row>
    <row r="137" spans="1:20" s="4" customFormat="1" ht="20.100000000000001" customHeight="1" x14ac:dyDescent="0.2">
      <c r="A137" s="5"/>
      <c r="B137" s="90" t="s">
        <v>129</v>
      </c>
      <c r="C137" s="134"/>
      <c r="D137" s="550">
        <f t="shared" si="51"/>
        <v>0</v>
      </c>
      <c r="E137" s="442">
        <v>0</v>
      </c>
      <c r="F137" s="411"/>
      <c r="G137" s="21"/>
      <c r="H137" s="53">
        <f t="shared" si="52"/>
        <v>0</v>
      </c>
      <c r="I137" s="104">
        <f t="shared" si="53"/>
        <v>0</v>
      </c>
      <c r="J137" s="118" t="str">
        <f>IF(ISERROR(I137/'Détail de l''activité'!#REF!)," ",I137/'Détail de l''activité'!#REF!)</f>
        <v xml:space="preserve"> </v>
      </c>
      <c r="K137" s="21"/>
      <c r="L137" s="78"/>
      <c r="M137" s="415"/>
      <c r="N137" s="21"/>
      <c r="O137" s="50">
        <f t="shared" si="54"/>
        <v>0</v>
      </c>
      <c r="P137" s="113">
        <f t="shared" si="55"/>
        <v>0</v>
      </c>
      <c r="Q137" s="124" t="str">
        <f>IF(ISERROR(P137/'Détail de l''activité'!#REF!)," ",P137/'Détail de l''activité'!#REF!)</f>
        <v xml:space="preserve"> </v>
      </c>
      <c r="R137" s="7"/>
      <c r="S137" s="505" t="str">
        <f t="shared" si="56"/>
        <v xml:space="preserve"> </v>
      </c>
      <c r="T137" s="21"/>
    </row>
    <row r="138" spans="1:20" s="18" customFormat="1" ht="20.100000000000001" customHeight="1" x14ac:dyDescent="0.2">
      <c r="A138" s="17"/>
      <c r="B138" s="1027" t="s">
        <v>50</v>
      </c>
      <c r="C138" s="1066"/>
      <c r="D138" s="1066"/>
      <c r="E138" s="445">
        <f>SUM(E132:E137)</f>
        <v>0</v>
      </c>
      <c r="F138" s="308" t="str">
        <f>IF(ISERROR(E138/production)," ",E138/production)</f>
        <v xml:space="preserve"> </v>
      </c>
      <c r="G138" s="21"/>
      <c r="H138" s="468">
        <f>SUM(H132:H137)</f>
        <v>0</v>
      </c>
      <c r="I138" s="472">
        <f>SUM(I132:I137)</f>
        <v>0</v>
      </c>
      <c r="J138" s="308" t="str">
        <f>IF(ISERROR(I138/production)," ",I138/production)</f>
        <v xml:space="preserve"> </v>
      </c>
      <c r="K138" s="21"/>
      <c r="L138" s="92">
        <f>SUM(L132:L137)</f>
        <v>0</v>
      </c>
      <c r="M138" s="131" t="str">
        <f>IF(ISERROR(L138/production_prévue)," ",L138/production_prévue)</f>
        <v xml:space="preserve"> </v>
      </c>
      <c r="N138" s="21"/>
      <c r="O138" s="470">
        <f>SUM(O132:O137)</f>
        <v>0</v>
      </c>
      <c r="P138" s="473">
        <f>SUM(P132:P137)</f>
        <v>0</v>
      </c>
      <c r="Q138" s="131" t="str">
        <f>IF(ISERROR(P138/production_prévue)," ",P138/production_prévue)</f>
        <v xml:space="preserve"> </v>
      </c>
      <c r="R138" s="7"/>
      <c r="S138" s="471" t="str">
        <f>IF(ISERROR(IF(L138=0," ",IF(E138=0," ",(L138/E138)-1)))," ",IF(L138=0," ",IF(E138=0," ",(L138/E138)-1)))</f>
        <v xml:space="preserve"> </v>
      </c>
      <c r="T138" s="21"/>
    </row>
    <row r="139" spans="1:20" ht="20.100000000000001" customHeight="1" x14ac:dyDescent="0.2">
      <c r="B139" s="1072" t="s">
        <v>60</v>
      </c>
      <c r="C139" s="1073"/>
      <c r="D139" s="1073"/>
      <c r="H139" s="588" t="str">
        <f>IF((H138+I138-E138)=0," ","Ecart")</f>
        <v xml:space="preserve"> </v>
      </c>
      <c r="I139" s="589" t="str">
        <f>IF((H138+I138-E138)=0,"ok",H138+I138-E138)</f>
        <v>ok</v>
      </c>
      <c r="J139" s="617"/>
      <c r="K139" s="587"/>
      <c r="L139" s="587"/>
      <c r="M139" s="588"/>
      <c r="N139" s="589"/>
      <c r="O139" s="588" t="str">
        <f>IF((O138+P138-L138)=0," ","Ecart")</f>
        <v xml:space="preserve"> </v>
      </c>
      <c r="P139" s="589" t="str">
        <f>IF((O138+P138-L138)=0,"ok",O138+P138-L138)</f>
        <v>ok</v>
      </c>
    </row>
    <row r="140" spans="1:20" s="4" customFormat="1" ht="20.100000000000001" customHeight="1" x14ac:dyDescent="0.2">
      <c r="A140" s="5"/>
      <c r="B140" s="500" t="s">
        <v>139</v>
      </c>
      <c r="C140" s="705">
        <v>1</v>
      </c>
      <c r="D140" s="549">
        <f t="shared" ref="D140:D143" si="57">IF(ISBLANK(C140),0,100%-C140)</f>
        <v>0</v>
      </c>
      <c r="E140" s="461"/>
      <c r="F140" s="409"/>
      <c r="G140" s="21"/>
      <c r="H140" s="615">
        <f>E140*C140</f>
        <v>0</v>
      </c>
      <c r="I140" s="464">
        <f>IF(ISBLANK(C140),0,E140-H140)</f>
        <v>0</v>
      </c>
      <c r="J140" s="465" t="str">
        <f>IF(ISERROR(I140/'Détail de l''activité'!#REF!)," ",I140/'Détail de l''activité'!#REF!)</f>
        <v xml:space="preserve"> </v>
      </c>
      <c r="K140" s="21"/>
      <c r="L140" s="459"/>
      <c r="M140" s="460"/>
      <c r="N140" s="21"/>
      <c r="O140" s="627">
        <f>L140*C140</f>
        <v>0</v>
      </c>
      <c r="P140" s="466">
        <f>IF(ISBLANK(C140),0,L140-O140)</f>
        <v>0</v>
      </c>
      <c r="Q140" s="467" t="str">
        <f>IF(ISERROR(P140/'Détail de l''activité'!#REF!)," ",P140/'Détail de l''activité'!#REF!)</f>
        <v xml:space="preserve"> </v>
      </c>
      <c r="R140" s="7"/>
      <c r="S140" s="634" t="str">
        <f>IF(ISERROR(IF(ISBLANK(L140)," ",IF(ISBLANK(E140)," ",(L140/E140)-1)))," ",IF(ISBLANK(L140)," ",IF(ISBLANK(E140)," ",(L140/E140)-1)))</f>
        <v xml:space="preserve"> </v>
      </c>
      <c r="T140" s="21"/>
    </row>
    <row r="141" spans="1:20" s="4" customFormat="1" ht="20.100000000000001" customHeight="1" x14ac:dyDescent="0.2">
      <c r="A141" s="5"/>
      <c r="B141" s="89" t="s">
        <v>138</v>
      </c>
      <c r="C141" s="856">
        <v>1</v>
      </c>
      <c r="D141" s="550">
        <f t="shared" si="57"/>
        <v>0</v>
      </c>
      <c r="E141" s="440"/>
      <c r="F141" s="132"/>
      <c r="G141" s="21"/>
      <c r="H141" s="462">
        <f>E141*C141</f>
        <v>0</v>
      </c>
      <c r="I141" s="103">
        <f>IF(ISBLANK(C141),0,E141-H141)</f>
        <v>0</v>
      </c>
      <c r="J141" s="117" t="str">
        <f>IF(ISERROR(I141/'Détail de l''activité'!#REF!)," ",I141/'Détail de l''activité'!#REF!)</f>
        <v xml:space="preserve"> </v>
      </c>
      <c r="K141" s="21"/>
      <c r="L141" s="75"/>
      <c r="M141" s="416"/>
      <c r="N141" s="21"/>
      <c r="O141" s="463">
        <f>L141*C141</f>
        <v>0</v>
      </c>
      <c r="P141" s="110">
        <f>IF(ISBLANK(C141),0,L141-O141)</f>
        <v>0</v>
      </c>
      <c r="Q141" s="123" t="str">
        <f>IF(ISERROR(P141/'Détail de l''activité'!#REF!)," ",P141/'Détail de l''activité'!#REF!)</f>
        <v xml:space="preserve"> </v>
      </c>
      <c r="R141" s="7"/>
      <c r="S141" s="505" t="str">
        <f>IF(ISERROR(IF(ISBLANK(L141)," ",IF(ISBLANK(E141)," ",(L141/E141)-1)))," ",IF(ISBLANK(L141)," ",IF(ISBLANK(E141)," ",(L141/E141)-1)))</f>
        <v xml:space="preserve"> </v>
      </c>
      <c r="T141" s="21"/>
    </row>
    <row r="142" spans="1:20" s="4" customFormat="1" ht="20.100000000000001" customHeight="1" x14ac:dyDescent="0.2">
      <c r="A142" s="5"/>
      <c r="B142" s="89" t="s">
        <v>140</v>
      </c>
      <c r="C142" s="856">
        <v>1</v>
      </c>
      <c r="D142" s="550">
        <f t="shared" si="57"/>
        <v>0</v>
      </c>
      <c r="E142" s="440"/>
      <c r="F142" s="132"/>
      <c r="G142" s="21"/>
      <c r="H142" s="462">
        <f>E142*C142</f>
        <v>0</v>
      </c>
      <c r="I142" s="103">
        <f>IF(ISBLANK(C142),0,E142-H142)</f>
        <v>0</v>
      </c>
      <c r="J142" s="117" t="str">
        <f>IF(ISERROR(I142/'Détail de l''activité'!#REF!)," ",I142/'Détail de l''activité'!#REF!)</f>
        <v xml:space="preserve"> </v>
      </c>
      <c r="K142" s="21"/>
      <c r="L142" s="75"/>
      <c r="M142" s="416"/>
      <c r="N142" s="21"/>
      <c r="O142" s="463">
        <f>L142*C142</f>
        <v>0</v>
      </c>
      <c r="P142" s="110">
        <f>IF(ISBLANK(C142),0,L142-O142)</f>
        <v>0</v>
      </c>
      <c r="Q142" s="123" t="str">
        <f>IF(ISERROR(P142/'Détail de l''activité'!#REF!)," ",P142/'Détail de l''activité'!#REF!)</f>
        <v xml:space="preserve"> </v>
      </c>
      <c r="R142" s="7"/>
      <c r="S142" s="505" t="str">
        <f>IF(ISERROR(IF(ISBLANK(L142)," ",IF(ISBLANK(E142)," ",(L142/E142)-1)))," ",IF(ISBLANK(L142)," ",IF(ISBLANK(E142)," ",(L142/E142)-1)))</f>
        <v xml:space="preserve"> </v>
      </c>
      <c r="T142" s="21"/>
    </row>
    <row r="143" spans="1:20" s="4" customFormat="1" ht="20.100000000000001" customHeight="1" x14ac:dyDescent="0.2">
      <c r="A143" s="5"/>
      <c r="B143" s="90"/>
      <c r="C143" s="134">
        <v>1</v>
      </c>
      <c r="D143" s="550">
        <f t="shared" si="57"/>
        <v>0</v>
      </c>
      <c r="E143" s="442">
        <v>0</v>
      </c>
      <c r="F143" s="411"/>
      <c r="G143" s="21"/>
      <c r="H143" s="53">
        <f>E143*C143</f>
        <v>0</v>
      </c>
      <c r="I143" s="102">
        <f>IF(ISBLANK(C143),0,E143-H143)</f>
        <v>0</v>
      </c>
      <c r="J143" s="116" t="str">
        <f>IF(ISERROR(I143/'Détail de l''activité'!#REF!)," ",I143/'Détail de l''activité'!#REF!)</f>
        <v xml:space="preserve"> </v>
      </c>
      <c r="K143" s="21"/>
      <c r="L143" s="78"/>
      <c r="M143" s="415"/>
      <c r="N143" s="21"/>
      <c r="O143" s="50">
        <f>L143*C143</f>
        <v>0</v>
      </c>
      <c r="P143" s="109">
        <f>IF(ISBLANK(C143),0,L143-O143)</f>
        <v>0</v>
      </c>
      <c r="Q143" s="122" t="str">
        <f>IF(ISERROR(P143/'Détail de l''activité'!#REF!)," ",P143/'Détail de l''activité'!#REF!)</f>
        <v xml:space="preserve"> </v>
      </c>
      <c r="R143" s="7"/>
      <c r="S143" s="635" t="str">
        <f>IF(ISERROR(IF(ISBLANK(L143)," ",IF(ISBLANK(E143)," ",(L143/E143)-1)))," ",IF(ISBLANK(L143)," ",IF(ISBLANK(E143)," ",(L143/E143)-1)))</f>
        <v xml:space="preserve"> </v>
      </c>
      <c r="T143" s="21"/>
    </row>
    <row r="144" spans="1:20" s="18" customFormat="1" ht="20.100000000000001" customHeight="1" x14ac:dyDescent="0.2">
      <c r="A144" s="17"/>
      <c r="B144" s="1027" t="s">
        <v>60</v>
      </c>
      <c r="C144" s="1066"/>
      <c r="D144" s="1066"/>
      <c r="E144" s="445">
        <f>SUM(E140:E143)</f>
        <v>0</v>
      </c>
      <c r="F144" s="308" t="str">
        <f>IF(ISERROR(E144/production)," ",E144/production)</f>
        <v xml:space="preserve"> </v>
      </c>
      <c r="G144" s="21"/>
      <c r="H144" s="468">
        <f>SUM(H140:H143)</f>
        <v>0</v>
      </c>
      <c r="I144" s="472">
        <f>SUM(I140:I143)</f>
        <v>0</v>
      </c>
      <c r="J144" s="308" t="str">
        <f>IF(ISERROR(I144/production)," ",I144/production)</f>
        <v xml:space="preserve"> </v>
      </c>
      <c r="K144" s="21"/>
      <c r="L144" s="92">
        <f>SUM(L140:L143)</f>
        <v>0</v>
      </c>
      <c r="M144" s="131" t="str">
        <f>IF(ISERROR(L144/production_prévue)," ",L144/production_prévue)</f>
        <v xml:space="preserve"> </v>
      </c>
      <c r="N144" s="21"/>
      <c r="O144" s="470">
        <f>SUM(O140:O143)</f>
        <v>0</v>
      </c>
      <c r="P144" s="473">
        <f>SUM(P140:P143)</f>
        <v>0</v>
      </c>
      <c r="Q144" s="131" t="str">
        <f>IF(ISERROR(P144/production_prévue)," ",P144/production_prévue)</f>
        <v xml:space="preserve"> </v>
      </c>
      <c r="R144" s="7"/>
      <c r="S144" s="471" t="str">
        <f>IF(ISERROR(IF(L144=0," ",IF(E144=0," ",(L144/E144)-1)))," ",IF(L144=0," ",IF(E144=0," ",(L144/E144)-1)))</f>
        <v xml:space="preserve"> </v>
      </c>
      <c r="T144" s="21"/>
    </row>
    <row r="145" spans="8:16" customFormat="1" ht="20.100000000000001" customHeight="1" x14ac:dyDescent="0.2">
      <c r="H145" s="588" t="str">
        <f>IF((H144+I144-E144)=0," ","Ecart")</f>
        <v xml:space="preserve"> </v>
      </c>
      <c r="I145" s="589" t="str">
        <f>IF((H144+I144-E144)=0,"ok",H144+I144-E144)</f>
        <v>ok</v>
      </c>
      <c r="J145" s="617"/>
      <c r="K145" s="587"/>
      <c r="L145" s="587"/>
      <c r="M145" s="588"/>
      <c r="N145" s="589"/>
      <c r="O145" s="588" t="str">
        <f>IF((O144+P144-L144)=0," ","Ecart")</f>
        <v xml:space="preserve"> </v>
      </c>
      <c r="P145" s="589" t="str">
        <f>IF((O144+P144-L144)=0,"ok",O144+P144-L144)</f>
        <v>ok</v>
      </c>
    </row>
    <row r="146" spans="8:16" customFormat="1" ht="20.100000000000001" customHeight="1" x14ac:dyDescent="0.2">
      <c r="H146" s="648"/>
      <c r="I146" s="648"/>
      <c r="J146" s="565"/>
      <c r="O146" s="565"/>
      <c r="P146" s="565"/>
    </row>
    <row r="147" spans="8:16" customFormat="1" ht="20.100000000000001" customHeight="1" x14ac:dyDescent="0.2">
      <c r="H147" s="648"/>
      <c r="I147" s="565"/>
      <c r="J147" s="565"/>
      <c r="O147" s="565"/>
      <c r="P147" s="565"/>
    </row>
  </sheetData>
  <sheetProtection algorithmName="SHA-512" hashValue="wwoOIqp5hAQSAU2DVd4Hu3hT2se1JebcAsOw0/erBAYrJ0SLSRQnTZS7Tsdrsz68bzhsnEg+Wdwm/aqQPRmuag==" saltValue="r+ECKK1Oh0CZtnL5cnrM6A==" spinCount="100000" sheet="1" objects="1" scenarios="1" formatCells="0" formatColumns="0" formatRows="0" insertColumns="0" insertRows="0" insertHyperlinks="0" deleteColumns="0" deleteRows="0" sort="0" autoFilter="0" pivotTables="0"/>
  <mergeCells count="67">
    <mergeCell ref="B54:D54"/>
    <mergeCell ref="B59:D59"/>
    <mergeCell ref="B66:D66"/>
    <mergeCell ref="B74:D74"/>
    <mergeCell ref="B78:D78"/>
    <mergeCell ref="B97:D97"/>
    <mergeCell ref="B107:D107"/>
    <mergeCell ref="B139:D139"/>
    <mergeCell ref="B131:D131"/>
    <mergeCell ref="B120:D120"/>
    <mergeCell ref="B106:D106"/>
    <mergeCell ref="B130:D130"/>
    <mergeCell ref="B125:D125"/>
    <mergeCell ref="B138:D138"/>
    <mergeCell ref="B144:D144"/>
    <mergeCell ref="B119:D119"/>
    <mergeCell ref="B108:D108"/>
    <mergeCell ref="B116:D116"/>
    <mergeCell ref="B113:D113"/>
    <mergeCell ref="B96:D96"/>
    <mergeCell ref="B77:D77"/>
    <mergeCell ref="B86:D86"/>
    <mergeCell ref="B90:D90"/>
    <mergeCell ref="B58:D58"/>
    <mergeCell ref="B65:D65"/>
    <mergeCell ref="B73:D73"/>
    <mergeCell ref="B83:D83"/>
    <mergeCell ref="B87:D87"/>
    <mergeCell ref="B91:D91"/>
    <mergeCell ref="B95:D95"/>
    <mergeCell ref="B82:D82"/>
    <mergeCell ref="B94:D94"/>
    <mergeCell ref="L6:L7"/>
    <mergeCell ref="B9:D9"/>
    <mergeCell ref="L11:L12"/>
    <mergeCell ref="B14:D14"/>
    <mergeCell ref="B20:D20"/>
    <mergeCell ref="B6:D6"/>
    <mergeCell ref="B7:D7"/>
    <mergeCell ref="B8:D8"/>
    <mergeCell ref="B53:D53"/>
    <mergeCell ref="B13:D13"/>
    <mergeCell ref="B10:D10"/>
    <mergeCell ref="B15:D15"/>
    <mergeCell ref="B21:D21"/>
    <mergeCell ref="B11:D11"/>
    <mergeCell ref="B48:D48"/>
    <mergeCell ref="B49:D49"/>
    <mergeCell ref="B38:D38"/>
    <mergeCell ref="B42:D42"/>
    <mergeCell ref="B29:D29"/>
    <mergeCell ref="B33:D33"/>
    <mergeCell ref="B37:D37"/>
    <mergeCell ref="B41:D41"/>
    <mergeCell ref="O2:O3"/>
    <mergeCell ref="P2:Q3"/>
    <mergeCell ref="S2:S3"/>
    <mergeCell ref="E2:F2"/>
    <mergeCell ref="H2:H3"/>
    <mergeCell ref="I2:J3"/>
    <mergeCell ref="L2:M2"/>
    <mergeCell ref="B5:D5"/>
    <mergeCell ref="B12:D12"/>
    <mergeCell ref="B25:D25"/>
    <mergeCell ref="B30:D30"/>
    <mergeCell ref="B34:D34"/>
    <mergeCell ref="B24:D24"/>
  </mergeCells>
  <conditionalFormatting sqref="K6:K8 N108:N112 G108:G112 T108:T112 K108:K112">
    <cfRule type="cellIs" dxfId="1015" priority="201" stopIfTrue="1" operator="greaterThan">
      <formula>1</formula>
    </cfRule>
    <cfRule type="cellIs" dxfId="1014" priority="202" stopIfTrue="1" operator="lessThan">
      <formula>1</formula>
    </cfRule>
    <cfRule type="cellIs" dxfId="1013" priority="203" stopIfTrue="1" operator="equal">
      <formula>1</formula>
    </cfRule>
  </conditionalFormatting>
  <conditionalFormatting sqref="T6:T8">
    <cfRule type="cellIs" dxfId="1012" priority="213" stopIfTrue="1" operator="greaterThan">
      <formula>1</formula>
    </cfRule>
    <cfRule type="cellIs" dxfId="1011" priority="214" stopIfTrue="1" operator="lessThan">
      <formula>1</formula>
    </cfRule>
    <cfRule type="cellIs" dxfId="1010" priority="215" stopIfTrue="1" operator="equal">
      <formula>1</formula>
    </cfRule>
  </conditionalFormatting>
  <conditionalFormatting sqref="G6:G8">
    <cfRule type="cellIs" dxfId="1009" priority="210" stopIfTrue="1" operator="greaterThan">
      <formula>1</formula>
    </cfRule>
    <cfRule type="cellIs" dxfId="1008" priority="211" stopIfTrue="1" operator="lessThan">
      <formula>1</formula>
    </cfRule>
    <cfRule type="cellIs" dxfId="1007" priority="212" stopIfTrue="1" operator="equal">
      <formula>1</formula>
    </cfRule>
  </conditionalFormatting>
  <conditionalFormatting sqref="N6:N8">
    <cfRule type="cellIs" dxfId="1006" priority="207" stopIfTrue="1" operator="greaterThan">
      <formula>1</formula>
    </cfRule>
    <cfRule type="cellIs" dxfId="1005" priority="208" stopIfTrue="1" operator="lessThan">
      <formula>1</formula>
    </cfRule>
    <cfRule type="cellIs" dxfId="1004" priority="209" stopIfTrue="1" operator="equal">
      <formula>1</formula>
    </cfRule>
  </conditionalFormatting>
  <conditionalFormatting sqref="E11:F13">
    <cfRule type="cellIs" dxfId="1003" priority="200" stopIfTrue="1" operator="equal">
      <formula>0</formula>
    </cfRule>
  </conditionalFormatting>
  <conditionalFormatting sqref="T11:T13">
    <cfRule type="cellIs" dxfId="1002" priority="197" stopIfTrue="1" operator="greaterThan">
      <formula>1</formula>
    </cfRule>
    <cfRule type="cellIs" dxfId="1001" priority="198" stopIfTrue="1" operator="lessThan">
      <formula>1</formula>
    </cfRule>
    <cfRule type="cellIs" dxfId="1000" priority="199" stopIfTrue="1" operator="equal">
      <formula>1</formula>
    </cfRule>
  </conditionalFormatting>
  <conditionalFormatting sqref="Q14 K108:K112">
    <cfRule type="cellIs" dxfId="999" priority="196" stopIfTrue="1" operator="equal">
      <formula>0</formula>
    </cfRule>
  </conditionalFormatting>
  <conditionalFormatting sqref="G11:G13">
    <cfRule type="cellIs" dxfId="998" priority="193" stopIfTrue="1" operator="greaterThan">
      <formula>1</formula>
    </cfRule>
    <cfRule type="cellIs" dxfId="997" priority="194" stopIfTrue="1" operator="lessThan">
      <formula>1</formula>
    </cfRule>
    <cfRule type="cellIs" dxfId="996" priority="195" stopIfTrue="1" operator="equal">
      <formula>1</formula>
    </cfRule>
  </conditionalFormatting>
  <conditionalFormatting sqref="N11:N13">
    <cfRule type="cellIs" dxfId="995" priority="190" stopIfTrue="1" operator="greaterThan">
      <formula>1</formula>
    </cfRule>
    <cfRule type="cellIs" dxfId="994" priority="191" stopIfTrue="1" operator="lessThan">
      <formula>1</formula>
    </cfRule>
    <cfRule type="cellIs" dxfId="993" priority="192" stopIfTrue="1" operator="equal">
      <formula>1</formula>
    </cfRule>
  </conditionalFormatting>
  <conditionalFormatting sqref="K11:K13">
    <cfRule type="cellIs" dxfId="992" priority="184" stopIfTrue="1" operator="greaterThan">
      <formula>1</formula>
    </cfRule>
    <cfRule type="cellIs" dxfId="991" priority="185" stopIfTrue="1" operator="lessThan">
      <formula>1</formula>
    </cfRule>
    <cfRule type="cellIs" dxfId="990" priority="186" stopIfTrue="1" operator="equal">
      <formula>1</formula>
    </cfRule>
  </conditionalFormatting>
  <conditionalFormatting sqref="E22:F23 E43:F47 E50:F52 E55:F57 E31:F32 E35:F36 E39:F40 E67:F72 E79:F81 E84:F85 E16:F19 E26:F27 E60:F64 E75:F76 E88:F89 E92:F93">
    <cfRule type="cellIs" dxfId="989" priority="183" stopIfTrue="1" operator="equal">
      <formula>0</formula>
    </cfRule>
  </conditionalFormatting>
  <conditionalFormatting sqref="T22:T23 T43:T47 T50:T52 T55:T57 T96 T31:T32 G31:G32 N31:N32 T35:T36 G35:G36 N35:N36 T39:T40 G39:G40 N39:N40 T72 G67:G72 N67:N72 T79:T81 G79:G81 N79:N81 T84:T85 G84:G85 N84:N85 T16:T19 G16:G19 N16:N19 K16:K19 T26:T27 G26:G27 N26:N27 K26:K27 T60:T64 G60:G64 N60:N64 T75:T76 G75:G76 N75:N76 T88:T89 G88:G89 N88:N89 T92:T93 G92:G93 N92:N93 K92:K93 K88:K89 K75:K76 K60:K64">
    <cfRule type="cellIs" dxfId="988" priority="180" stopIfTrue="1" operator="greaterThan">
      <formula>1</formula>
    </cfRule>
    <cfRule type="cellIs" dxfId="987" priority="181" stopIfTrue="1" operator="lessThan">
      <formula>1</formula>
    </cfRule>
    <cfRule type="cellIs" dxfId="986" priority="182" stopIfTrue="1" operator="equal">
      <formula>1</formula>
    </cfRule>
  </conditionalFormatting>
  <conditionalFormatting sqref="J16">
    <cfRule type="cellIs" dxfId="985" priority="179" stopIfTrue="1" operator="equal">
      <formula>0</formula>
    </cfRule>
  </conditionalFormatting>
  <conditionalFormatting sqref="T24">
    <cfRule type="cellIs" dxfId="984" priority="178" stopIfTrue="1" operator="equal">
      <formula>0</formula>
    </cfRule>
  </conditionalFormatting>
  <conditionalFormatting sqref="G43:G47 G50:G52 G55:G57 G96">
    <cfRule type="cellIs" dxfId="983" priority="168" stopIfTrue="1" operator="equal">
      <formula>0</formula>
    </cfRule>
  </conditionalFormatting>
  <conditionalFormatting sqref="G24">
    <cfRule type="cellIs" dxfId="982" priority="167" stopIfTrue="1" operator="equal">
      <formula>0</formula>
    </cfRule>
  </conditionalFormatting>
  <conditionalFormatting sqref="N43:N47 N50:N52 N55:N57 N96">
    <cfRule type="cellIs" dxfId="981" priority="160" stopIfTrue="1" operator="equal">
      <formula>0</formula>
    </cfRule>
  </conditionalFormatting>
  <conditionalFormatting sqref="G22:G23 G43:G47 G50:G52 G55:G57 G96">
    <cfRule type="cellIs" dxfId="980" priority="169" stopIfTrue="1" operator="greaterThan">
      <formula>1</formula>
    </cfRule>
    <cfRule type="cellIs" dxfId="979" priority="170" stopIfTrue="1" operator="lessThan">
      <formula>1</formula>
    </cfRule>
    <cfRule type="cellIs" dxfId="978" priority="171" stopIfTrue="1" operator="equal">
      <formula>1</formula>
    </cfRule>
  </conditionalFormatting>
  <conditionalFormatting sqref="N22:N23 N43:N47 N50:N52 N55:N57 N96">
    <cfRule type="cellIs" dxfId="977" priority="161" stopIfTrue="1" operator="greaterThan">
      <formula>1</formula>
    </cfRule>
    <cfRule type="cellIs" dxfId="976" priority="162" stopIfTrue="1" operator="lessThan">
      <formula>1</formula>
    </cfRule>
    <cfRule type="cellIs" dxfId="975" priority="163" stopIfTrue="1" operator="equal">
      <formula>1</formula>
    </cfRule>
  </conditionalFormatting>
  <conditionalFormatting sqref="N24">
    <cfRule type="cellIs" dxfId="974" priority="159" stopIfTrue="1" operator="equal">
      <formula>0</formula>
    </cfRule>
  </conditionalFormatting>
  <conditionalFormatting sqref="K43:K47 K50:K52 K55:K57 K96 K31:K32 K35:K36 K39:K40 K67:K72 K79:K81 K84:K85">
    <cfRule type="cellIs" dxfId="973" priority="144" stopIfTrue="1" operator="equal">
      <formula>0</formula>
    </cfRule>
  </conditionalFormatting>
  <conditionalFormatting sqref="K22:K23 K43:K47 K50:K52 K55:K57 K96 K31:K32 K35:K36 K39:K40 K67:K72 K79:K81 K84:K85">
    <cfRule type="cellIs" dxfId="972" priority="145" stopIfTrue="1" operator="greaterThan">
      <formula>1</formula>
    </cfRule>
    <cfRule type="cellIs" dxfId="971" priority="146" stopIfTrue="1" operator="lessThan">
      <formula>1</formula>
    </cfRule>
    <cfRule type="cellIs" dxfId="970" priority="147" stopIfTrue="1" operator="equal">
      <formula>1</formula>
    </cfRule>
  </conditionalFormatting>
  <conditionalFormatting sqref="K24">
    <cfRule type="cellIs" dxfId="969" priority="143" stopIfTrue="1" operator="equal">
      <formula>0</formula>
    </cfRule>
  </conditionalFormatting>
  <conditionalFormatting sqref="E28:F28">
    <cfRule type="cellIs" dxfId="968" priority="139" stopIfTrue="1" operator="equal">
      <formula>0</formula>
    </cfRule>
  </conditionalFormatting>
  <conditionalFormatting sqref="T28 G28 N28 K28">
    <cfRule type="cellIs" dxfId="967" priority="136" stopIfTrue="1" operator="greaterThan">
      <formula>1</formula>
    </cfRule>
    <cfRule type="cellIs" dxfId="966" priority="137" stopIfTrue="1" operator="lessThan">
      <formula>1</formula>
    </cfRule>
    <cfRule type="cellIs" dxfId="965" priority="138" stopIfTrue="1" operator="equal">
      <formula>1</formula>
    </cfRule>
  </conditionalFormatting>
  <conditionalFormatting sqref="T114:T115 T102:T105 G102:G105 N102:N105 T117:T118 G117:G118 N117:N118 T98:T100 K117:K118">
    <cfRule type="cellIs" dxfId="964" priority="132" stopIfTrue="1" operator="greaterThan">
      <formula>1</formula>
    </cfRule>
    <cfRule type="cellIs" dxfId="963" priority="133" stopIfTrue="1" operator="lessThan">
      <formula>1</formula>
    </cfRule>
    <cfRule type="cellIs" dxfId="962" priority="134" stopIfTrue="1" operator="equal">
      <formula>1</formula>
    </cfRule>
  </conditionalFormatting>
  <conditionalFormatting sqref="M108">
    <cfRule type="cellIs" dxfId="961" priority="131" stopIfTrue="1" operator="equal">
      <formula>0</formula>
    </cfRule>
  </conditionalFormatting>
  <conditionalFormatting sqref="T113">
    <cfRule type="cellIs" dxfId="960" priority="127" stopIfTrue="1" operator="equal">
      <formula>0</formula>
    </cfRule>
  </conditionalFormatting>
  <conditionalFormatting sqref="T113">
    <cfRule type="cellIs" dxfId="959" priority="128" stopIfTrue="1" operator="greaterThan">
      <formula>1</formula>
    </cfRule>
    <cfRule type="cellIs" dxfId="958" priority="129" stopIfTrue="1" operator="lessThan">
      <formula>1</formula>
    </cfRule>
    <cfRule type="cellIs" dxfId="957" priority="130" stopIfTrue="1" operator="equal">
      <formula>1</formula>
    </cfRule>
  </conditionalFormatting>
  <conditionalFormatting sqref="G114:G115 G98:G100">
    <cfRule type="cellIs" dxfId="956" priority="123" stopIfTrue="1" operator="equal">
      <formula>0</formula>
    </cfRule>
  </conditionalFormatting>
  <conditionalFormatting sqref="G114:G115 G98:G100">
    <cfRule type="cellIs" dxfId="955" priority="124" stopIfTrue="1" operator="greaterThan">
      <formula>1</formula>
    </cfRule>
    <cfRule type="cellIs" dxfId="954" priority="125" stopIfTrue="1" operator="lessThan">
      <formula>1</formula>
    </cfRule>
    <cfRule type="cellIs" dxfId="953" priority="126" stopIfTrue="1" operator="equal">
      <formula>1</formula>
    </cfRule>
  </conditionalFormatting>
  <conditionalFormatting sqref="N114:N115 N98:N100">
    <cfRule type="cellIs" dxfId="952" priority="119" stopIfTrue="1" operator="equal">
      <formula>0</formula>
    </cfRule>
  </conditionalFormatting>
  <conditionalFormatting sqref="N114:N115 N98:N100">
    <cfRule type="cellIs" dxfId="951" priority="120" stopIfTrue="1" operator="greaterThan">
      <formula>1</formula>
    </cfRule>
    <cfRule type="cellIs" dxfId="950" priority="121" stopIfTrue="1" operator="lessThan">
      <formula>1</formula>
    </cfRule>
    <cfRule type="cellIs" dxfId="949" priority="122" stopIfTrue="1" operator="equal">
      <formula>1</formula>
    </cfRule>
  </conditionalFormatting>
  <conditionalFormatting sqref="T101">
    <cfRule type="cellIs" dxfId="948" priority="114" stopIfTrue="1" operator="equal">
      <formula>0</formula>
    </cfRule>
  </conditionalFormatting>
  <conditionalFormatting sqref="E101:F101">
    <cfRule type="cellIs" dxfId="947" priority="118" stopIfTrue="1" operator="equal">
      <formula>0</formula>
    </cfRule>
  </conditionalFormatting>
  <conditionalFormatting sqref="T101">
    <cfRule type="cellIs" dxfId="946" priority="115" stopIfTrue="1" operator="greaterThan">
      <formula>1</formula>
    </cfRule>
    <cfRule type="cellIs" dxfId="945" priority="116" stopIfTrue="1" operator="lessThan">
      <formula>1</formula>
    </cfRule>
    <cfRule type="cellIs" dxfId="944" priority="117" stopIfTrue="1" operator="equal">
      <formula>1</formula>
    </cfRule>
  </conditionalFormatting>
  <conditionalFormatting sqref="G101">
    <cfRule type="cellIs" dxfId="943" priority="110" stopIfTrue="1" operator="equal">
      <formula>0</formula>
    </cfRule>
  </conditionalFormatting>
  <conditionalFormatting sqref="G101">
    <cfRule type="cellIs" dxfId="942" priority="111" stopIfTrue="1" operator="greaterThan">
      <formula>1</formula>
    </cfRule>
    <cfRule type="cellIs" dxfId="941" priority="112" stopIfTrue="1" operator="lessThan">
      <formula>1</formula>
    </cfRule>
    <cfRule type="cellIs" dxfId="940" priority="113" stopIfTrue="1" operator="equal">
      <formula>1</formula>
    </cfRule>
  </conditionalFormatting>
  <conditionalFormatting sqref="N101">
    <cfRule type="cellIs" dxfId="939" priority="106" stopIfTrue="1" operator="equal">
      <formula>0</formula>
    </cfRule>
  </conditionalFormatting>
  <conditionalFormatting sqref="N101">
    <cfRule type="cellIs" dxfId="938" priority="107" stopIfTrue="1" operator="greaterThan">
      <formula>1</formula>
    </cfRule>
    <cfRule type="cellIs" dxfId="937" priority="108" stopIfTrue="1" operator="lessThan">
      <formula>1</formula>
    </cfRule>
    <cfRule type="cellIs" dxfId="936" priority="109" stopIfTrue="1" operator="equal">
      <formula>1</formula>
    </cfRule>
  </conditionalFormatting>
  <conditionalFormatting sqref="T116">
    <cfRule type="cellIs" dxfId="935" priority="96" stopIfTrue="1" operator="equal">
      <formula>0</formula>
    </cfRule>
  </conditionalFormatting>
  <conditionalFormatting sqref="T116">
    <cfRule type="cellIs" dxfId="934" priority="97" stopIfTrue="1" operator="greaterThan">
      <formula>1</formula>
    </cfRule>
    <cfRule type="cellIs" dxfId="933" priority="98" stopIfTrue="1" operator="lessThan">
      <formula>1</formula>
    </cfRule>
    <cfRule type="cellIs" dxfId="932" priority="99" stopIfTrue="1" operator="equal">
      <formula>1</formula>
    </cfRule>
  </conditionalFormatting>
  <conditionalFormatting sqref="K114:K115 K102:K105 K98:K100">
    <cfRule type="cellIs" dxfId="931" priority="70" stopIfTrue="1" operator="equal">
      <formula>0</formula>
    </cfRule>
  </conditionalFormatting>
  <conditionalFormatting sqref="K114:K115 K102:K105 K98:K100">
    <cfRule type="cellIs" dxfId="930" priority="71" stopIfTrue="1" operator="greaterThan">
      <formula>1</formula>
    </cfRule>
    <cfRule type="cellIs" dxfId="929" priority="72" stopIfTrue="1" operator="lessThan">
      <formula>1</formula>
    </cfRule>
    <cfRule type="cellIs" dxfId="928" priority="73" stopIfTrue="1" operator="equal">
      <formula>1</formula>
    </cfRule>
  </conditionalFormatting>
  <conditionalFormatting sqref="K101">
    <cfRule type="cellIs" dxfId="927" priority="62" stopIfTrue="1" operator="equal">
      <formula>0</formula>
    </cfRule>
  </conditionalFormatting>
  <conditionalFormatting sqref="K101">
    <cfRule type="cellIs" dxfId="926" priority="63" stopIfTrue="1" operator="greaterThan">
      <formula>1</formula>
    </cfRule>
    <cfRule type="cellIs" dxfId="925" priority="64" stopIfTrue="1" operator="lessThan">
      <formula>1</formula>
    </cfRule>
    <cfRule type="cellIs" dxfId="924" priority="65" stopIfTrue="1" operator="equal">
      <formula>1</formula>
    </cfRule>
  </conditionalFormatting>
  <conditionalFormatting sqref="N121:N124 G121:G124 T121:T124 K121:K124 K127:K128 T127:T128 G127:G128 N127:N128">
    <cfRule type="cellIs" dxfId="923" priority="54" stopIfTrue="1" operator="greaterThan">
      <formula>1</formula>
    </cfRule>
    <cfRule type="cellIs" dxfId="922" priority="55" stopIfTrue="1" operator="lessThan">
      <formula>1</formula>
    </cfRule>
    <cfRule type="cellIs" dxfId="921" priority="56" stopIfTrue="1" operator="equal">
      <formula>1</formula>
    </cfRule>
  </conditionalFormatting>
  <conditionalFormatting sqref="E121:F124 E127:F128">
    <cfRule type="cellIs" dxfId="920" priority="57" stopIfTrue="1" operator="equal">
      <formula>0</formula>
    </cfRule>
  </conditionalFormatting>
  <conditionalFormatting sqref="E129:F129">
    <cfRule type="cellIs" dxfId="919" priority="53" stopIfTrue="1" operator="equal">
      <formula>0</formula>
    </cfRule>
  </conditionalFormatting>
  <conditionalFormatting sqref="N129 G129 T129 K129">
    <cfRule type="cellIs" dxfId="918" priority="50" stopIfTrue="1" operator="greaterThan">
      <formula>1</formula>
    </cfRule>
    <cfRule type="cellIs" dxfId="917" priority="51" stopIfTrue="1" operator="lessThan">
      <formula>1</formula>
    </cfRule>
    <cfRule type="cellIs" dxfId="916" priority="52" stopIfTrue="1" operator="equal">
      <formula>1</formula>
    </cfRule>
  </conditionalFormatting>
  <conditionalFormatting sqref="E132:F137 L132:M137">
    <cfRule type="cellIs" dxfId="915" priority="49" stopIfTrue="1" operator="equal">
      <formula>0</formula>
    </cfRule>
  </conditionalFormatting>
  <conditionalFormatting sqref="T132:T137 G132:G137 N132:N137 K132:K137">
    <cfRule type="cellIs" dxfId="914" priority="46" stopIfTrue="1" operator="greaterThan">
      <formula>1</formula>
    </cfRule>
    <cfRule type="cellIs" dxfId="913" priority="47" stopIfTrue="1" operator="lessThan">
      <formula>1</formula>
    </cfRule>
    <cfRule type="cellIs" dxfId="912" priority="48" stopIfTrue="1" operator="equal">
      <formula>1</formula>
    </cfRule>
  </conditionalFormatting>
  <conditionalFormatting sqref="T140:T143 G140:G143 N140:N143 K140:K143">
    <cfRule type="cellIs" dxfId="911" priority="39" stopIfTrue="1" operator="greaterThan">
      <formula>1</formula>
    </cfRule>
    <cfRule type="cellIs" dxfId="910" priority="40" stopIfTrue="1" operator="lessThan">
      <formula>1</formula>
    </cfRule>
    <cfRule type="cellIs" dxfId="909" priority="41" stopIfTrue="1" operator="equal">
      <formula>1</formula>
    </cfRule>
  </conditionalFormatting>
  <conditionalFormatting sqref="E140:F143">
    <cfRule type="cellIs" dxfId="908" priority="42" stopIfTrue="1" operator="equal">
      <formula>0</formula>
    </cfRule>
  </conditionalFormatting>
  <conditionalFormatting sqref="N94 N90 N86 N82 N77 N73 N65 N58 N53 N48 N41 N37 N33 N29">
    <cfRule type="cellIs" dxfId="907" priority="20" stopIfTrue="1" operator="equal">
      <formula>0</formula>
    </cfRule>
  </conditionalFormatting>
  <conditionalFormatting sqref="K144 K138">
    <cfRule type="cellIs" dxfId="906" priority="11" stopIfTrue="1" operator="equal">
      <formula>0</formula>
    </cfRule>
  </conditionalFormatting>
  <conditionalFormatting sqref="T94 T90 T86 T82 T77 T73 T65 T58 T53 T48 T41 T37 T33 T29">
    <cfRule type="cellIs" dxfId="905" priority="22" stopIfTrue="1" operator="equal">
      <formula>0</formula>
    </cfRule>
  </conditionalFormatting>
  <conditionalFormatting sqref="G94 G90 G86 G82 G77 G73 G65 G58 G53 G48 G41 G37 G33 G29">
    <cfRule type="cellIs" dxfId="904" priority="21" stopIfTrue="1" operator="equal">
      <formula>0</formula>
    </cfRule>
  </conditionalFormatting>
  <conditionalFormatting sqref="N130 N125 N106 N119">
    <cfRule type="cellIs" dxfId="903" priority="16" stopIfTrue="1" operator="equal">
      <formula>0</formula>
    </cfRule>
  </conditionalFormatting>
  <conditionalFormatting sqref="M14">
    <cfRule type="cellIs" dxfId="902" priority="27" stopIfTrue="1" operator="equal">
      <formula>0</formula>
    </cfRule>
  </conditionalFormatting>
  <conditionalFormatting sqref="T130 T125 T106 T119">
    <cfRule type="cellIs" dxfId="901" priority="18" stopIfTrue="1" operator="equal">
      <formula>0</formula>
    </cfRule>
  </conditionalFormatting>
  <conditionalFormatting sqref="G130 G125 G106 G119">
    <cfRule type="cellIs" dxfId="900" priority="17" stopIfTrue="1" operator="equal">
      <formula>0</formula>
    </cfRule>
  </conditionalFormatting>
  <conditionalFormatting sqref="K130 K125 K106 K119">
    <cfRule type="cellIs" dxfId="899" priority="15" stopIfTrue="1" operator="equal">
      <formula>0</formula>
    </cfRule>
  </conditionalFormatting>
  <conditionalFormatting sqref="K94 K90 K86 K82 K77 K73 K65 K58 K53 K48 K41 K37 K33 K29">
    <cfRule type="cellIs" dxfId="898" priority="19" stopIfTrue="1" operator="equal">
      <formula>0</formula>
    </cfRule>
  </conditionalFormatting>
  <conditionalFormatting sqref="T144 T138">
    <cfRule type="cellIs" dxfId="897" priority="14" stopIfTrue="1" operator="equal">
      <formula>0</formula>
    </cfRule>
  </conditionalFormatting>
  <conditionalFormatting sqref="G144 G138">
    <cfRule type="cellIs" dxfId="896" priority="13" stopIfTrue="1" operator="equal">
      <formula>0</formula>
    </cfRule>
  </conditionalFormatting>
  <conditionalFormatting sqref="N144 N138">
    <cfRule type="cellIs" dxfId="895" priority="12" stopIfTrue="1" operator="equal">
      <formula>0</formula>
    </cfRule>
  </conditionalFormatting>
  <conditionalFormatting sqref="N113 G113 K113">
    <cfRule type="cellIs" dxfId="894" priority="8" stopIfTrue="1" operator="greaterThan">
      <formula>1</formula>
    </cfRule>
    <cfRule type="cellIs" dxfId="893" priority="9" stopIfTrue="1" operator="lessThan">
      <formula>1</formula>
    </cfRule>
    <cfRule type="cellIs" dxfId="892" priority="10" stopIfTrue="1" operator="equal">
      <formula>1</formula>
    </cfRule>
  </conditionalFormatting>
  <conditionalFormatting sqref="K113">
    <cfRule type="cellIs" dxfId="891" priority="7" stopIfTrue="1" operator="equal">
      <formula>0</formula>
    </cfRule>
  </conditionalFormatting>
  <conditionalFormatting sqref="N116 G116 K116">
    <cfRule type="cellIs" dxfId="890" priority="3" stopIfTrue="1" operator="greaterThan">
      <formula>1</formula>
    </cfRule>
    <cfRule type="cellIs" dxfId="889" priority="4" stopIfTrue="1" operator="lessThan">
      <formula>1</formula>
    </cfRule>
    <cfRule type="cellIs" dxfId="888" priority="5" stopIfTrue="1" operator="equal">
      <formula>1</formula>
    </cfRule>
  </conditionalFormatting>
  <conditionalFormatting sqref="K116">
    <cfRule type="cellIs" dxfId="887" priority="2" stopIfTrue="1" operator="equal">
      <formula>0</formula>
    </cfRule>
  </conditionalFormatting>
  <dataValidations xWindow="313" yWindow="375" count="5">
    <dataValidation allowBlank="1" showInputMessage="1" showErrorMessage="1" prompt="renseigner d'abord le taux de part fixe" sqref="C105:C106 C14:D14 C134:C138 C3:D3 C121:D125 C112:C119 C130 C9:D9 C16:D20 C22:D24 C26:D29 C31:D33 C35:D37 C39:D41 C43:D48 C50:D53 C55:D58 C60:D65 C67:D73 C75:D77 C79:D82 C84:D86 C88:D90 C92:D94 C96:D96 D98:D106 D108:D119 C108 D127:D130 D132:D138 D140:D144 C143:C144"/>
    <dataValidation type="list" allowBlank="1" showInputMessage="1" showErrorMessage="1" sqref="L3">
      <formula1>"€,K€,M€"</formula1>
    </dataValidation>
    <dataValidation allowBlank="1" showInputMessage="1" showErrorMessage="1" prompt="le nom de l'entreprise est à renseigner dans l'onglet Compte de résultat" sqref="C2"/>
    <dataValidation allowBlank="1" showInputMessage="1" showErrorMessage="1" prompt="le nom de l'entreprise est à renseigner dans l'onglet Détail de l'activité" sqref="B2"/>
    <dataValidation allowBlank="1" showInputMessage="1" showErrorMessage="1" prompt="se reporter à l'onglet Personnel" sqref="L98:L99 L109:L110"/>
  </dataValidations>
  <pageMargins left="0" right="0" top="0" bottom="0" header="0" footer="0"/>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S33"/>
  <sheetViews>
    <sheetView showGridLines="0" showRowColHeaders="0" workbookViewId="0">
      <selection activeCell="J6" sqref="J6"/>
    </sheetView>
  </sheetViews>
  <sheetFormatPr baseColWidth="10" defaultRowHeight="12.75" x14ac:dyDescent="0.2"/>
  <cols>
    <col min="1" max="1" width="1.7109375" customWidth="1"/>
    <col min="2" max="2" width="25.85546875" customWidth="1"/>
    <col min="3" max="3" width="4.7109375" customWidth="1"/>
    <col min="4" max="4" width="0.5703125" customWidth="1"/>
    <col min="5" max="7" width="10.7109375" customWidth="1"/>
  </cols>
  <sheetData>
    <row r="1" spans="2:19" ht="6" customHeight="1" x14ac:dyDescent="0.2">
      <c r="S1" s="400"/>
    </row>
    <row r="2" spans="2:19" s="664" customFormat="1" ht="21.95" customHeight="1" x14ac:dyDescent="0.25">
      <c r="B2" s="1095" t="str">
        <f>IF(ISBLANK(société)," ",société)</f>
        <v xml:space="preserve"> </v>
      </c>
      <c r="C2" s="1096"/>
      <c r="D2" s="805"/>
      <c r="E2" s="1097" t="s">
        <v>314</v>
      </c>
      <c r="F2" s="1098"/>
      <c r="G2" s="1098"/>
      <c r="H2" s="1098"/>
      <c r="I2" s="1098"/>
      <c r="J2" s="1098"/>
      <c r="K2" s="1098"/>
      <c r="L2" s="1098"/>
      <c r="M2" s="1098"/>
      <c r="N2" s="1098"/>
      <c r="O2" s="1099"/>
    </row>
    <row r="3" spans="2:19" s="654" customFormat="1" ht="3" customHeight="1" x14ac:dyDescent="0.2">
      <c r="C3" s="657"/>
      <c r="D3" s="657"/>
      <c r="N3" s="655"/>
      <c r="O3" s="655"/>
    </row>
    <row r="4" spans="2:19" s="666" customFormat="1" ht="21.95" customHeight="1" x14ac:dyDescent="0.25">
      <c r="B4" s="1115" t="s">
        <v>222</v>
      </c>
      <c r="C4" s="1100" t="s">
        <v>215</v>
      </c>
      <c r="D4" s="1101"/>
      <c r="E4" s="1110" t="s">
        <v>223</v>
      </c>
      <c r="F4" s="1111"/>
      <c r="G4" s="1111"/>
      <c r="H4" s="1112" t="s">
        <v>224</v>
      </c>
      <c r="I4" s="1111"/>
      <c r="J4" s="1111"/>
      <c r="K4" s="1106" t="s">
        <v>225</v>
      </c>
      <c r="L4" s="1108" t="s">
        <v>221</v>
      </c>
      <c r="M4" s="1109"/>
      <c r="N4" s="682">
        <v>2.7300000000000001E-2</v>
      </c>
      <c r="O4" s="1113" t="s">
        <v>44</v>
      </c>
      <c r="P4" s="665"/>
    </row>
    <row r="5" spans="2:19" s="654" customFormat="1" ht="21.95" customHeight="1" x14ac:dyDescent="0.2">
      <c r="B5" s="1116"/>
      <c r="C5" s="1102"/>
      <c r="D5" s="1103"/>
      <c r="E5" s="683" t="s">
        <v>96</v>
      </c>
      <c r="F5" s="684" t="s">
        <v>97</v>
      </c>
      <c r="G5" s="685" t="s">
        <v>2</v>
      </c>
      <c r="H5" s="686" t="s">
        <v>96</v>
      </c>
      <c r="I5" s="684" t="s">
        <v>97</v>
      </c>
      <c r="J5" s="685" t="s">
        <v>2</v>
      </c>
      <c r="K5" s="1107"/>
      <c r="L5" s="687" t="s">
        <v>96</v>
      </c>
      <c r="M5" s="684" t="s">
        <v>97</v>
      </c>
      <c r="N5" s="685" t="s">
        <v>2</v>
      </c>
      <c r="O5" s="1114"/>
    </row>
    <row r="6" spans="2:19" s="654" customFormat="1" ht="21.95" customHeight="1" x14ac:dyDescent="0.2">
      <c r="B6" s="857" t="s">
        <v>217</v>
      </c>
      <c r="C6" s="1104"/>
      <c r="D6" s="1105"/>
      <c r="E6" s="658"/>
      <c r="F6" s="661"/>
      <c r="G6" s="670">
        <f>SUM(E6:F6)</f>
        <v>0</v>
      </c>
      <c r="H6" s="669"/>
      <c r="I6" s="661"/>
      <c r="J6" s="670">
        <f>SUM(H6:I6)</f>
        <v>0</v>
      </c>
      <c r="K6" s="673">
        <f>G6+J6</f>
        <v>0</v>
      </c>
      <c r="L6" s="670">
        <f t="shared" ref="L6:M13" si="0">IF(ISERROR(E6*$N$4),0,E6*$N$4)</f>
        <v>0</v>
      </c>
      <c r="M6" s="693">
        <f t="shared" si="0"/>
        <v>0</v>
      </c>
      <c r="N6" s="670">
        <f>SUM(L6:M6)</f>
        <v>0</v>
      </c>
      <c r="O6" s="678">
        <f>K6+N6</f>
        <v>0</v>
      </c>
    </row>
    <row r="7" spans="2:19" s="654" customFormat="1" ht="21.95" customHeight="1" x14ac:dyDescent="0.2">
      <c r="B7" s="835" t="s">
        <v>216</v>
      </c>
      <c r="C7" s="1091"/>
      <c r="D7" s="1092"/>
      <c r="E7" s="659"/>
      <c r="F7" s="662"/>
      <c r="G7" s="671">
        <f t="shared" ref="G7:G10" si="1">SUM(E7:F7)</f>
        <v>0</v>
      </c>
      <c r="H7" s="314"/>
      <c r="I7" s="662"/>
      <c r="J7" s="671">
        <f t="shared" ref="J7:J10" si="2">SUM(H7:I7)</f>
        <v>0</v>
      </c>
      <c r="K7" s="674">
        <f t="shared" ref="K7:K10" si="3">G7+J7</f>
        <v>0</v>
      </c>
      <c r="L7" s="671">
        <f t="shared" si="0"/>
        <v>0</v>
      </c>
      <c r="M7" s="285">
        <f t="shared" si="0"/>
        <v>0</v>
      </c>
      <c r="N7" s="671">
        <f t="shared" ref="N7:N13" si="4">SUM(L7:M7)</f>
        <v>0</v>
      </c>
      <c r="O7" s="679">
        <f t="shared" ref="O7:O13" si="5">K7+N7</f>
        <v>0</v>
      </c>
    </row>
    <row r="8" spans="2:19" s="654" customFormat="1" ht="21.95" customHeight="1" x14ac:dyDescent="0.2">
      <c r="B8" s="835" t="s">
        <v>213</v>
      </c>
      <c r="C8" s="1091"/>
      <c r="D8" s="1092"/>
      <c r="E8" s="659"/>
      <c r="F8" s="662"/>
      <c r="G8" s="671">
        <f t="shared" si="1"/>
        <v>0</v>
      </c>
      <c r="H8" s="314"/>
      <c r="I8" s="662"/>
      <c r="J8" s="671">
        <f t="shared" si="2"/>
        <v>0</v>
      </c>
      <c r="K8" s="674">
        <f t="shared" si="3"/>
        <v>0</v>
      </c>
      <c r="L8" s="671">
        <f t="shared" si="0"/>
        <v>0</v>
      </c>
      <c r="M8" s="285">
        <f t="shared" si="0"/>
        <v>0</v>
      </c>
      <c r="N8" s="671">
        <f t="shared" si="4"/>
        <v>0</v>
      </c>
      <c r="O8" s="679">
        <f t="shared" si="5"/>
        <v>0</v>
      </c>
    </row>
    <row r="9" spans="2:19" s="654" customFormat="1" ht="21.95" customHeight="1" x14ac:dyDescent="0.2">
      <c r="B9" s="835" t="s">
        <v>214</v>
      </c>
      <c r="C9" s="1091"/>
      <c r="D9" s="1092"/>
      <c r="E9" s="659"/>
      <c r="F9" s="662"/>
      <c r="G9" s="671">
        <f t="shared" si="1"/>
        <v>0</v>
      </c>
      <c r="H9" s="314"/>
      <c r="I9" s="662"/>
      <c r="J9" s="671">
        <f t="shared" si="2"/>
        <v>0</v>
      </c>
      <c r="K9" s="674">
        <f t="shared" si="3"/>
        <v>0</v>
      </c>
      <c r="L9" s="671">
        <f t="shared" si="0"/>
        <v>0</v>
      </c>
      <c r="M9" s="285">
        <f t="shared" si="0"/>
        <v>0</v>
      </c>
      <c r="N9" s="671">
        <f t="shared" si="4"/>
        <v>0</v>
      </c>
      <c r="O9" s="679">
        <f t="shared" si="5"/>
        <v>0</v>
      </c>
    </row>
    <row r="10" spans="2:19" s="654" customFormat="1" ht="21.95" customHeight="1" x14ac:dyDescent="0.2">
      <c r="B10" s="858" t="s">
        <v>218</v>
      </c>
      <c r="C10" s="1091"/>
      <c r="D10" s="1092"/>
      <c r="E10" s="660"/>
      <c r="F10" s="663"/>
      <c r="G10" s="672">
        <f t="shared" si="1"/>
        <v>0</v>
      </c>
      <c r="H10" s="313"/>
      <c r="I10" s="663"/>
      <c r="J10" s="672">
        <f t="shared" si="2"/>
        <v>0</v>
      </c>
      <c r="K10" s="675">
        <f t="shared" si="3"/>
        <v>0</v>
      </c>
      <c r="L10" s="672">
        <f t="shared" si="0"/>
        <v>0</v>
      </c>
      <c r="M10" s="277">
        <f t="shared" si="0"/>
        <v>0</v>
      </c>
      <c r="N10" s="672">
        <f t="shared" si="4"/>
        <v>0</v>
      </c>
      <c r="O10" s="680">
        <f t="shared" si="5"/>
        <v>0</v>
      </c>
    </row>
    <row r="11" spans="2:19" s="654" customFormat="1" ht="21.95" customHeight="1" x14ac:dyDescent="0.2">
      <c r="B11" s="89"/>
      <c r="C11" s="1091"/>
      <c r="D11" s="1092"/>
      <c r="E11" s="659"/>
      <c r="F11" s="662"/>
      <c r="G11" s="671">
        <f t="shared" ref="G11" si="6">SUM(E11:F11)</f>
        <v>0</v>
      </c>
      <c r="H11" s="314"/>
      <c r="I11" s="662"/>
      <c r="J11" s="671">
        <f t="shared" ref="J11" si="7">SUM(H11:I11)</f>
        <v>0</v>
      </c>
      <c r="K11" s="674">
        <f t="shared" ref="K11" si="8">G11+J11</f>
        <v>0</v>
      </c>
      <c r="L11" s="671">
        <f t="shared" si="0"/>
        <v>0</v>
      </c>
      <c r="M11" s="285">
        <f t="shared" si="0"/>
        <v>0</v>
      </c>
      <c r="N11" s="671">
        <f t="shared" si="4"/>
        <v>0</v>
      </c>
      <c r="O11" s="679">
        <f t="shared" si="5"/>
        <v>0</v>
      </c>
    </row>
    <row r="12" spans="2:19" s="654" customFormat="1" ht="21.95" customHeight="1" x14ac:dyDescent="0.2">
      <c r="B12" s="89"/>
      <c r="C12" s="1091"/>
      <c r="D12" s="1092"/>
      <c r="E12" s="659"/>
      <c r="F12" s="662"/>
      <c r="G12" s="671">
        <f t="shared" ref="G12" si="9">SUM(E12:F12)</f>
        <v>0</v>
      </c>
      <c r="H12" s="314"/>
      <c r="I12" s="662"/>
      <c r="J12" s="671">
        <f t="shared" ref="J12" si="10">SUM(H12:I12)</f>
        <v>0</v>
      </c>
      <c r="K12" s="674">
        <f t="shared" ref="K12" si="11">G12+J12</f>
        <v>0</v>
      </c>
      <c r="L12" s="671">
        <f t="shared" ref="L12" si="12">IF(ISERROR(E12*$N$4),0,E12*$N$4)</f>
        <v>0</v>
      </c>
      <c r="M12" s="285">
        <f t="shared" ref="M12" si="13">IF(ISERROR(F12*$N$4),0,F12*$N$4)</f>
        <v>0</v>
      </c>
      <c r="N12" s="671">
        <f t="shared" ref="N12" si="14">SUM(L12:M12)</f>
        <v>0</v>
      </c>
      <c r="O12" s="679">
        <f t="shared" ref="O12" si="15">K12+N12</f>
        <v>0</v>
      </c>
    </row>
    <row r="13" spans="2:19" s="654" customFormat="1" ht="21.95" customHeight="1" x14ac:dyDescent="0.2">
      <c r="B13" s="90"/>
      <c r="C13" s="1093"/>
      <c r="D13" s="1094"/>
      <c r="E13" s="660"/>
      <c r="F13" s="663"/>
      <c r="G13" s="672">
        <f t="shared" ref="G13" si="16">SUM(E13:F13)</f>
        <v>0</v>
      </c>
      <c r="H13" s="313"/>
      <c r="I13" s="663"/>
      <c r="J13" s="672">
        <f t="shared" ref="J13" si="17">SUM(H13:I13)</f>
        <v>0</v>
      </c>
      <c r="K13" s="675">
        <f t="shared" ref="K13" si="18">G13+J13</f>
        <v>0</v>
      </c>
      <c r="L13" s="672">
        <f t="shared" si="0"/>
        <v>0</v>
      </c>
      <c r="M13" s="277">
        <f t="shared" si="0"/>
        <v>0</v>
      </c>
      <c r="N13" s="672">
        <f t="shared" si="4"/>
        <v>0</v>
      </c>
      <c r="O13" s="680">
        <f t="shared" si="5"/>
        <v>0</v>
      </c>
    </row>
    <row r="14" spans="2:19" s="656" customFormat="1" ht="21.95" customHeight="1" x14ac:dyDescent="0.2">
      <c r="B14" s="688" t="s">
        <v>2</v>
      </c>
      <c r="C14" s="1089">
        <f>SUM(C6:C13)</f>
        <v>0</v>
      </c>
      <c r="D14" s="1090"/>
      <c r="E14" s="689">
        <f>SUM(E6:E13)</f>
        <v>0</v>
      </c>
      <c r="F14" s="690">
        <f>SUM(F6:F13)</f>
        <v>0</v>
      </c>
      <c r="G14" s="676">
        <f t="shared" ref="G14" si="19">SUM(G6:G10)</f>
        <v>0</v>
      </c>
      <c r="H14" s="691">
        <f>SUM(H6:H13)</f>
        <v>0</v>
      </c>
      <c r="I14" s="690">
        <f>SUM(I6:I13)</f>
        <v>0</v>
      </c>
      <c r="J14" s="676">
        <f>SUM(J6:J13)</f>
        <v>0</v>
      </c>
      <c r="K14" s="692">
        <f>SUM(K6:K13)</f>
        <v>0</v>
      </c>
      <c r="L14" s="676">
        <f t="shared" ref="L14:O14" si="20">SUM(L6:L13)</f>
        <v>0</v>
      </c>
      <c r="M14" s="677">
        <f t="shared" si="20"/>
        <v>0</v>
      </c>
      <c r="N14" s="676">
        <f t="shared" si="20"/>
        <v>0</v>
      </c>
      <c r="O14" s="681">
        <f t="shared" si="20"/>
        <v>0</v>
      </c>
    </row>
    <row r="15" spans="2:19" s="654" customFormat="1" x14ac:dyDescent="0.2">
      <c r="C15" s="657"/>
      <c r="D15" s="657"/>
      <c r="N15" s="655"/>
      <c r="O15" s="655"/>
    </row>
    <row r="16" spans="2:19" s="654" customFormat="1" x14ac:dyDescent="0.2">
      <c r="C16" s="657"/>
      <c r="D16" s="657"/>
      <c r="N16" s="655"/>
      <c r="O16" s="655"/>
    </row>
    <row r="17" spans="3:15" s="654" customFormat="1" x14ac:dyDescent="0.2">
      <c r="C17" s="657"/>
      <c r="D17" s="657"/>
      <c r="N17" s="655"/>
      <c r="O17" s="655"/>
    </row>
    <row r="18" spans="3:15" s="654" customFormat="1" x14ac:dyDescent="0.2">
      <c r="C18" s="657"/>
      <c r="D18" s="657"/>
      <c r="N18" s="655"/>
      <c r="O18" s="655"/>
    </row>
    <row r="19" spans="3:15" s="654" customFormat="1" x14ac:dyDescent="0.2">
      <c r="C19" s="657"/>
      <c r="D19" s="657"/>
      <c r="N19" s="655"/>
      <c r="O19" s="655"/>
    </row>
    <row r="20" spans="3:15" s="654" customFormat="1" x14ac:dyDescent="0.2">
      <c r="C20" s="657"/>
      <c r="D20" s="657"/>
      <c r="N20" s="655"/>
      <c r="O20" s="655"/>
    </row>
    <row r="21" spans="3:15" s="654" customFormat="1" x14ac:dyDescent="0.2">
      <c r="C21" s="657"/>
      <c r="D21" s="657"/>
      <c r="N21" s="655"/>
      <c r="O21" s="655"/>
    </row>
    <row r="22" spans="3:15" s="654" customFormat="1" x14ac:dyDescent="0.2">
      <c r="C22" s="657"/>
      <c r="D22" s="657"/>
      <c r="N22" s="655"/>
      <c r="O22" s="655"/>
    </row>
    <row r="23" spans="3:15" s="654" customFormat="1" x14ac:dyDescent="0.2">
      <c r="C23" s="657"/>
      <c r="D23" s="657"/>
      <c r="N23" s="655"/>
      <c r="O23" s="655"/>
    </row>
    <row r="24" spans="3:15" s="654" customFormat="1" x14ac:dyDescent="0.2">
      <c r="C24" s="657"/>
      <c r="D24" s="657"/>
      <c r="N24" s="655"/>
      <c r="O24" s="655"/>
    </row>
    <row r="25" spans="3:15" s="654" customFormat="1" x14ac:dyDescent="0.2">
      <c r="C25" s="657"/>
      <c r="D25" s="657"/>
      <c r="N25" s="655"/>
      <c r="O25" s="655"/>
    </row>
    <row r="26" spans="3:15" s="654" customFormat="1" x14ac:dyDescent="0.2">
      <c r="C26" s="657"/>
      <c r="D26" s="657"/>
      <c r="N26" s="655"/>
      <c r="O26" s="655"/>
    </row>
    <row r="27" spans="3:15" s="654" customFormat="1" x14ac:dyDescent="0.2">
      <c r="C27" s="657"/>
      <c r="D27" s="657"/>
      <c r="N27" s="655"/>
      <c r="O27" s="655"/>
    </row>
    <row r="28" spans="3:15" s="654" customFormat="1" x14ac:dyDescent="0.2">
      <c r="C28" s="657"/>
      <c r="D28" s="657"/>
      <c r="N28" s="655"/>
      <c r="O28" s="655"/>
    </row>
    <row r="29" spans="3:15" s="654" customFormat="1" x14ac:dyDescent="0.2">
      <c r="C29" s="657"/>
      <c r="D29" s="657"/>
      <c r="N29" s="655"/>
      <c r="O29" s="655"/>
    </row>
    <row r="30" spans="3:15" s="654" customFormat="1" x14ac:dyDescent="0.2">
      <c r="C30" s="657"/>
      <c r="D30" s="657"/>
      <c r="N30" s="655"/>
      <c r="O30" s="655"/>
    </row>
    <row r="31" spans="3:15" s="654" customFormat="1" x14ac:dyDescent="0.2">
      <c r="C31" s="657"/>
      <c r="D31" s="657"/>
      <c r="N31" s="655"/>
      <c r="O31" s="655"/>
    </row>
    <row r="32" spans="3:15" s="654" customFormat="1" x14ac:dyDescent="0.2">
      <c r="C32" s="657"/>
      <c r="D32" s="657"/>
      <c r="N32" s="655"/>
      <c r="O32" s="655"/>
    </row>
    <row r="33" spans="3:15" s="654" customFormat="1" x14ac:dyDescent="0.2">
      <c r="C33" s="657"/>
      <c r="D33" s="657"/>
      <c r="N33" s="655"/>
      <c r="O33" s="655"/>
    </row>
  </sheetData>
  <sheetProtection algorithmName="SHA-512" hashValue="LqFFpLhT/VdU+OQzkFfqNBNLjE8ihLq+aDO7K2Ol0OmbuWnUVrYzBLO3q27dbvIWYFfi0T8FYeFg6JGU4auiig==" saltValue="WgpM24PiUWy3J/sAXdEUhQ==" spinCount="100000" sheet="1" objects="1" scenarios="1" formatCells="0" formatColumns="0" formatRows="0" insertColumns="0" insertRows="0" insertHyperlinks="0" deleteColumns="0" deleteRows="0" sort="0" autoFilter="0" pivotTables="0"/>
  <mergeCells count="18">
    <mergeCell ref="C7:D7"/>
    <mergeCell ref="B2:C2"/>
    <mergeCell ref="E2:O2"/>
    <mergeCell ref="C4:D5"/>
    <mergeCell ref="C6:D6"/>
    <mergeCell ref="K4:K5"/>
    <mergeCell ref="L4:M4"/>
    <mergeCell ref="E4:G4"/>
    <mergeCell ref="H4:J4"/>
    <mergeCell ref="O4:O5"/>
    <mergeCell ref="B4:B5"/>
    <mergeCell ref="C14:D14"/>
    <mergeCell ref="C8:D8"/>
    <mergeCell ref="C9:D9"/>
    <mergeCell ref="C10:D10"/>
    <mergeCell ref="C11:D11"/>
    <mergeCell ref="C13:D13"/>
    <mergeCell ref="C12:D12"/>
  </mergeCells>
  <conditionalFormatting sqref="N4">
    <cfRule type="cellIs" dxfId="886" priority="1" operator="equal">
      <formula>0</formula>
    </cfRule>
  </conditionalFormatting>
  <dataValidations count="1">
    <dataValidation allowBlank="1" showInputMessage="1" showErrorMessage="1" prompt="le nom de l'entreprise est à renseigner dans l'onglet Détail de l'activité" sqref="B2:C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R79"/>
  <sheetViews>
    <sheetView showGridLines="0" showRowColHeaders="0" workbookViewId="0">
      <selection activeCell="B4" sqref="B4:G5"/>
    </sheetView>
  </sheetViews>
  <sheetFormatPr baseColWidth="10" defaultColWidth="11.42578125" defaultRowHeight="12.75" x14ac:dyDescent="0.2"/>
  <cols>
    <col min="1" max="2" width="1.7109375" style="654" customWidth="1"/>
    <col min="3" max="3" width="12.7109375" style="654" customWidth="1"/>
    <col min="4" max="4" width="12.7109375" style="718" customWidth="1"/>
    <col min="5" max="5" width="11.28515625" style="719" customWidth="1"/>
    <col min="6" max="6" width="10.7109375" style="720" customWidth="1"/>
    <col min="7" max="8" width="1.7109375" style="654" customWidth="1"/>
    <col min="9" max="9" width="12.7109375" style="654" customWidth="1"/>
    <col min="10" max="11" width="11.7109375" style="654" customWidth="1"/>
    <col min="12" max="14" width="10.7109375" style="654" customWidth="1"/>
    <col min="15" max="16384" width="11.42578125" style="654"/>
  </cols>
  <sheetData>
    <row r="1" spans="2:18" customFormat="1" ht="6" customHeight="1" x14ac:dyDescent="0.2">
      <c r="R1" s="400"/>
    </row>
    <row r="2" spans="2:18" customFormat="1" ht="20.100000000000001" customHeight="1" x14ac:dyDescent="0.2">
      <c r="B2" s="1095" t="str">
        <f>IF(ISBLANK(société)," ",société)</f>
        <v xml:space="preserve"> </v>
      </c>
      <c r="C2" s="1117"/>
      <c r="D2" s="1117"/>
      <c r="E2" s="1118"/>
      <c r="R2" s="400"/>
    </row>
    <row r="3" spans="2:18" customFormat="1" ht="6" customHeight="1" x14ac:dyDescent="0.2">
      <c r="R3" s="400"/>
    </row>
    <row r="4" spans="2:18" s="708" customFormat="1" ht="21.95" customHeight="1" x14ac:dyDescent="0.2">
      <c r="B4" s="1127" t="s">
        <v>226</v>
      </c>
      <c r="C4" s="1128"/>
      <c r="D4" s="1128"/>
      <c r="E4" s="1128"/>
      <c r="F4" s="1128"/>
      <c r="G4" s="1129"/>
      <c r="H4" s="707"/>
      <c r="I4" s="1119" t="s">
        <v>324</v>
      </c>
      <c r="J4" s="1120"/>
      <c r="K4" s="1120"/>
      <c r="L4" s="1121"/>
      <c r="M4" s="707"/>
      <c r="N4" s="707"/>
    </row>
    <row r="5" spans="2:18" s="708" customFormat="1" ht="20.100000000000001" customHeight="1" x14ac:dyDescent="0.2">
      <c r="B5" s="1130"/>
      <c r="C5" s="1131"/>
      <c r="D5" s="1131"/>
      <c r="E5" s="1131"/>
      <c r="F5" s="1131"/>
      <c r="G5" s="1132"/>
      <c r="H5" s="707"/>
      <c r="I5" s="1122"/>
      <c r="J5" s="1123"/>
      <c r="K5" s="1123"/>
      <c r="L5" s="1124"/>
      <c r="M5" s="707"/>
      <c r="N5" s="707"/>
    </row>
    <row r="6" spans="2:18" ht="6" customHeight="1" x14ac:dyDescent="0.2">
      <c r="D6" s="654"/>
      <c r="E6" s="654"/>
      <c r="F6" s="654"/>
    </row>
    <row r="7" spans="2:18" ht="6" customHeight="1" x14ac:dyDescent="0.2">
      <c r="B7" s="930"/>
      <c r="C7" s="931"/>
      <c r="D7" s="931"/>
      <c r="E7" s="931"/>
      <c r="F7" s="931"/>
      <c r="G7" s="932"/>
      <c r="I7" s="1133" t="s">
        <v>228</v>
      </c>
      <c r="J7" s="1136" t="s">
        <v>229</v>
      </c>
      <c r="K7" s="1137"/>
      <c r="L7" s="1140" t="s">
        <v>323</v>
      </c>
    </row>
    <row r="8" spans="2:18" s="405" customFormat="1" ht="21.95" customHeight="1" x14ac:dyDescent="0.2">
      <c r="B8" s="403"/>
      <c r="C8" s="1125" t="s">
        <v>227</v>
      </c>
      <c r="D8" s="1125"/>
      <c r="E8" s="1125"/>
      <c r="F8" s="928"/>
      <c r="G8" s="724"/>
      <c r="I8" s="1134"/>
      <c r="J8" s="1138"/>
      <c r="K8" s="1139"/>
      <c r="L8" s="1141"/>
    </row>
    <row r="9" spans="2:18" s="405" customFormat="1" ht="21.95" customHeight="1" x14ac:dyDescent="0.2">
      <c r="B9" s="403"/>
      <c r="C9" s="1126" t="s">
        <v>230</v>
      </c>
      <c r="D9" s="1126"/>
      <c r="E9" s="1126"/>
      <c r="F9" s="929"/>
      <c r="G9" s="724"/>
      <c r="I9" s="1135"/>
      <c r="J9" s="933" t="s">
        <v>231</v>
      </c>
      <c r="K9" s="927" t="s">
        <v>232</v>
      </c>
      <c r="L9" s="1142"/>
    </row>
    <row r="10" spans="2:18" s="405" customFormat="1" ht="20.100000000000001" customHeight="1" x14ac:dyDescent="0.2">
      <c r="B10" s="403"/>
      <c r="C10" s="709"/>
      <c r="D10" s="710"/>
      <c r="E10" s="711"/>
      <c r="F10" s="712"/>
      <c r="G10" s="724"/>
      <c r="I10" s="731" t="s">
        <v>233</v>
      </c>
      <c r="J10" s="938">
        <f t="shared" ref="J10:J21" si="0">SUMIF($D$13:$D$16,"="&amp;I10,$E$13:$E$16)</f>
        <v>0</v>
      </c>
      <c r="K10" s="939">
        <f t="shared" ref="K10:K21" si="1">SUMIF($D$13:$D$16,"="&amp;I10,$F$13:$F$16)</f>
        <v>0</v>
      </c>
      <c r="L10" s="924">
        <f>(1+J10+K10)</f>
        <v>1</v>
      </c>
    </row>
    <row r="11" spans="2:18" s="405" customFormat="1" ht="20.100000000000001" customHeight="1" x14ac:dyDescent="0.2">
      <c r="B11" s="403"/>
      <c r="C11" s="709"/>
      <c r="D11" s="1147" t="s">
        <v>247</v>
      </c>
      <c r="E11" s="1143" t="s">
        <v>229</v>
      </c>
      <c r="F11" s="1144"/>
      <c r="G11" s="724"/>
      <c r="I11" s="732" t="s">
        <v>234</v>
      </c>
      <c r="J11" s="940">
        <f t="shared" si="0"/>
        <v>0</v>
      </c>
      <c r="K11" s="941">
        <f t="shared" si="1"/>
        <v>0</v>
      </c>
      <c r="L11" s="925">
        <f t="shared" ref="L11:L21" si="2">L10*(1+J11+K11)</f>
        <v>1</v>
      </c>
    </row>
    <row r="12" spans="2:18" s="405" customFormat="1" ht="20.100000000000001" customHeight="1" x14ac:dyDescent="0.2">
      <c r="B12" s="403"/>
      <c r="C12" s="709"/>
      <c r="D12" s="1148"/>
      <c r="E12" s="916" t="s">
        <v>231</v>
      </c>
      <c r="F12" s="917" t="s">
        <v>232</v>
      </c>
      <c r="G12" s="724"/>
      <c r="I12" s="732" t="s">
        <v>235</v>
      </c>
      <c r="J12" s="940">
        <f t="shared" si="0"/>
        <v>0</v>
      </c>
      <c r="K12" s="941">
        <f t="shared" si="1"/>
        <v>0</v>
      </c>
      <c r="L12" s="925">
        <f t="shared" si="2"/>
        <v>1</v>
      </c>
    </row>
    <row r="13" spans="2:18" s="405" customFormat="1" ht="20.100000000000001" customHeight="1" x14ac:dyDescent="0.2">
      <c r="B13" s="1145"/>
      <c r="C13" s="1146"/>
      <c r="D13" s="730"/>
      <c r="E13" s="918"/>
      <c r="F13" s="919"/>
      <c r="G13" s="724"/>
      <c r="I13" s="732" t="s">
        <v>236</v>
      </c>
      <c r="J13" s="940">
        <f t="shared" si="0"/>
        <v>0</v>
      </c>
      <c r="K13" s="941">
        <f t="shared" si="1"/>
        <v>0</v>
      </c>
      <c r="L13" s="925">
        <f t="shared" si="2"/>
        <v>1</v>
      </c>
    </row>
    <row r="14" spans="2:18" s="405" customFormat="1" ht="20.100000000000001" customHeight="1" x14ac:dyDescent="0.2">
      <c r="B14" s="1145"/>
      <c r="C14" s="1146"/>
      <c r="D14" s="728"/>
      <c r="E14" s="920"/>
      <c r="F14" s="921"/>
      <c r="G14" s="724"/>
      <c r="I14" s="732" t="s">
        <v>238</v>
      </c>
      <c r="J14" s="940">
        <f t="shared" si="0"/>
        <v>0</v>
      </c>
      <c r="K14" s="941">
        <f t="shared" si="1"/>
        <v>0</v>
      </c>
      <c r="L14" s="925">
        <f t="shared" si="2"/>
        <v>1</v>
      </c>
    </row>
    <row r="15" spans="2:18" s="405" customFormat="1" ht="20.100000000000001" customHeight="1" x14ac:dyDescent="0.2">
      <c r="B15" s="1145"/>
      <c r="C15" s="1146"/>
      <c r="D15" s="728"/>
      <c r="E15" s="920"/>
      <c r="F15" s="921"/>
      <c r="G15" s="724"/>
      <c r="I15" s="732" t="s">
        <v>240</v>
      </c>
      <c r="J15" s="940">
        <f t="shared" si="0"/>
        <v>0</v>
      </c>
      <c r="K15" s="941">
        <f t="shared" si="1"/>
        <v>0</v>
      </c>
      <c r="L15" s="925">
        <f t="shared" si="2"/>
        <v>1</v>
      </c>
    </row>
    <row r="16" spans="2:18" s="405" customFormat="1" ht="20.100000000000001" customHeight="1" x14ac:dyDescent="0.2">
      <c r="B16" s="1145"/>
      <c r="C16" s="1146"/>
      <c r="D16" s="729"/>
      <c r="E16" s="922"/>
      <c r="F16" s="923"/>
      <c r="G16" s="724"/>
      <c r="I16" s="732" t="s">
        <v>241</v>
      </c>
      <c r="J16" s="940">
        <f t="shared" si="0"/>
        <v>0</v>
      </c>
      <c r="K16" s="941">
        <f t="shared" si="1"/>
        <v>0</v>
      </c>
      <c r="L16" s="925">
        <f t="shared" si="2"/>
        <v>1</v>
      </c>
    </row>
    <row r="17" spans="2:13" s="405" customFormat="1" ht="20.100000000000001" customHeight="1" x14ac:dyDescent="0.2">
      <c r="B17" s="403"/>
      <c r="C17" s="709"/>
      <c r="D17" s="942" t="s">
        <v>2</v>
      </c>
      <c r="E17" s="943">
        <f>SUM(E13:E16)</f>
        <v>0</v>
      </c>
      <c r="F17" s="944">
        <f>SUM(F13:F16)</f>
        <v>0</v>
      </c>
      <c r="G17" s="724"/>
      <c r="I17" s="732" t="s">
        <v>237</v>
      </c>
      <c r="J17" s="940">
        <f t="shared" si="0"/>
        <v>0</v>
      </c>
      <c r="K17" s="941">
        <f t="shared" si="1"/>
        <v>0</v>
      </c>
      <c r="L17" s="925">
        <f t="shared" si="2"/>
        <v>1</v>
      </c>
    </row>
    <row r="18" spans="2:13" ht="20.100000000000001" customHeight="1" x14ac:dyDescent="0.2">
      <c r="B18" s="725"/>
      <c r="C18" s="726"/>
      <c r="D18" s="859" t="str">
        <f>IF(OR(E18&lt;&gt;0,F18&lt;&gt;0),"Ecart"," ")</f>
        <v xml:space="preserve"> </v>
      </c>
      <c r="E18" s="860">
        <f>E17-F8</f>
        <v>0</v>
      </c>
      <c r="F18" s="860">
        <f>F17-F9</f>
        <v>0</v>
      </c>
      <c r="G18" s="727"/>
      <c r="I18" s="732" t="s">
        <v>239</v>
      </c>
      <c r="J18" s="940">
        <f t="shared" si="0"/>
        <v>0</v>
      </c>
      <c r="K18" s="941">
        <f t="shared" si="1"/>
        <v>0</v>
      </c>
      <c r="L18" s="925">
        <f t="shared" si="2"/>
        <v>1</v>
      </c>
    </row>
    <row r="19" spans="2:13" ht="20.100000000000001" customHeight="1" x14ac:dyDescent="0.2">
      <c r="D19" s="654"/>
      <c r="E19" s="654"/>
      <c r="F19" s="654"/>
      <c r="I19" s="732" t="s">
        <v>242</v>
      </c>
      <c r="J19" s="940">
        <f t="shared" si="0"/>
        <v>0</v>
      </c>
      <c r="K19" s="941">
        <f t="shared" si="1"/>
        <v>0</v>
      </c>
      <c r="L19" s="925">
        <f t="shared" si="2"/>
        <v>1</v>
      </c>
    </row>
    <row r="20" spans="2:13" ht="20.100000000000001" customHeight="1" x14ac:dyDescent="0.2">
      <c r="D20" s="654"/>
      <c r="E20" s="654"/>
      <c r="F20" s="654"/>
      <c r="I20" s="732" t="s">
        <v>243</v>
      </c>
      <c r="J20" s="940">
        <f t="shared" si="0"/>
        <v>0</v>
      </c>
      <c r="K20" s="941">
        <f t="shared" si="1"/>
        <v>0</v>
      </c>
      <c r="L20" s="925">
        <f t="shared" si="2"/>
        <v>1</v>
      </c>
    </row>
    <row r="21" spans="2:13" ht="20.100000000000001" customHeight="1" x14ac:dyDescent="0.2">
      <c r="D21" s="654"/>
      <c r="E21" s="654"/>
      <c r="F21" s="654"/>
      <c r="I21" s="731" t="s">
        <v>244</v>
      </c>
      <c r="J21" s="938">
        <f t="shared" si="0"/>
        <v>0</v>
      </c>
      <c r="K21" s="939">
        <f t="shared" si="1"/>
        <v>0</v>
      </c>
      <c r="L21" s="924">
        <f t="shared" si="2"/>
        <v>1</v>
      </c>
    </row>
    <row r="22" spans="2:13" ht="21.95" customHeight="1" x14ac:dyDescent="0.2">
      <c r="D22" s="654"/>
      <c r="E22" s="654"/>
      <c r="F22" s="654"/>
      <c r="I22" s="945" t="s">
        <v>245</v>
      </c>
      <c r="J22" s="946">
        <f>SUM(J10:J21)</f>
        <v>0</v>
      </c>
      <c r="K22" s="947">
        <f>SUM(K10:K21)</f>
        <v>0</v>
      </c>
      <c r="L22" s="948">
        <f>SUM(L10:L21)</f>
        <v>12</v>
      </c>
    </row>
    <row r="23" spans="2:13" ht="3" customHeight="1" x14ac:dyDescent="0.2">
      <c r="D23" s="654"/>
      <c r="E23" s="654"/>
      <c r="F23" s="654"/>
      <c r="I23" s="713"/>
      <c r="J23" s="713"/>
      <c r="K23" s="713"/>
      <c r="L23" s="713"/>
    </row>
    <row r="24" spans="2:13" ht="21.95" customHeight="1" x14ac:dyDescent="0.2">
      <c r="D24" s="654"/>
      <c r="E24" s="654"/>
      <c r="F24" s="654"/>
      <c r="I24" s="714"/>
      <c r="J24" s="715"/>
      <c r="K24" s="733" t="s">
        <v>246</v>
      </c>
      <c r="L24" s="926">
        <f>(GEOMEAN(L10:L21))-1</f>
        <v>0</v>
      </c>
      <c r="M24" s="713"/>
    </row>
    <row r="25" spans="2:13" ht="20.100000000000001" customHeight="1" x14ac:dyDescent="0.2">
      <c r="D25" s="654"/>
      <c r="E25" s="654"/>
      <c r="F25" s="654"/>
      <c r="L25" s="714"/>
      <c r="M25" s="714"/>
    </row>
    <row r="26" spans="2:13" ht="20.100000000000001" customHeight="1" x14ac:dyDescent="0.2">
      <c r="D26" s="654"/>
      <c r="E26" s="654"/>
      <c r="F26" s="654"/>
    </row>
    <row r="27" spans="2:13" ht="20.100000000000001" customHeight="1" x14ac:dyDescent="0.2">
      <c r="D27" s="654"/>
      <c r="E27" s="654"/>
      <c r="F27" s="654"/>
    </row>
    <row r="28" spans="2:13" ht="20.100000000000001" customHeight="1" x14ac:dyDescent="0.2">
      <c r="D28" s="654"/>
      <c r="E28" s="654"/>
      <c r="F28" s="654"/>
    </row>
    <row r="29" spans="2:13" ht="20.100000000000001" customHeight="1" x14ac:dyDescent="0.2">
      <c r="D29" s="654"/>
      <c r="E29" s="654"/>
      <c r="F29" s="654"/>
    </row>
    <row r="30" spans="2:13" ht="20.100000000000001" customHeight="1" x14ac:dyDescent="0.2">
      <c r="D30" s="654"/>
      <c r="E30" s="654"/>
      <c r="F30" s="654"/>
    </row>
    <row r="31" spans="2:13" ht="20.100000000000001" customHeight="1" x14ac:dyDescent="0.2">
      <c r="D31" s="654"/>
      <c r="E31" s="654"/>
      <c r="F31" s="654"/>
    </row>
    <row r="32" spans="2:13" ht="20.100000000000001" customHeight="1" x14ac:dyDescent="0.2">
      <c r="D32" s="654"/>
      <c r="E32" s="654"/>
      <c r="F32" s="654"/>
    </row>
    <row r="33" spans="4:12" ht="20.100000000000001" customHeight="1" x14ac:dyDescent="0.2">
      <c r="D33" s="654"/>
      <c r="E33" s="654"/>
      <c r="F33" s="654"/>
      <c r="I33" s="716"/>
      <c r="J33" s="716"/>
      <c r="K33" s="716"/>
      <c r="L33" s="716"/>
    </row>
    <row r="34" spans="4:12" s="716" customFormat="1" ht="3" customHeight="1" x14ac:dyDescent="0.2">
      <c r="I34" s="654"/>
      <c r="J34" s="654"/>
      <c r="K34" s="654"/>
      <c r="L34" s="654"/>
    </row>
    <row r="35" spans="4:12" ht="20.100000000000001" customHeight="1" x14ac:dyDescent="0.2">
      <c r="D35" s="654"/>
      <c r="E35" s="654"/>
      <c r="F35" s="654"/>
      <c r="H35" s="717"/>
    </row>
    <row r="44" spans="4:12" x14ac:dyDescent="0.2">
      <c r="J44" s="721"/>
    </row>
    <row r="45" spans="4:12" x14ac:dyDescent="0.2">
      <c r="J45" s="721"/>
    </row>
    <row r="46" spans="4:12" x14ac:dyDescent="0.2">
      <c r="J46" s="721"/>
    </row>
    <row r="47" spans="4:12" x14ac:dyDescent="0.2">
      <c r="J47" s="721"/>
    </row>
    <row r="48" spans="4:12" x14ac:dyDescent="0.2">
      <c r="J48" s="721"/>
    </row>
    <row r="49" spans="5:10" x14ac:dyDescent="0.2">
      <c r="J49" s="721"/>
    </row>
    <row r="50" spans="5:10" x14ac:dyDescent="0.2">
      <c r="E50" s="721"/>
      <c r="F50" s="722"/>
      <c r="J50" s="721"/>
    </row>
    <row r="51" spans="5:10" x14ac:dyDescent="0.2">
      <c r="E51" s="721"/>
      <c r="F51" s="722"/>
      <c r="J51" s="721"/>
    </row>
    <row r="52" spans="5:10" x14ac:dyDescent="0.2">
      <c r="E52" s="721"/>
      <c r="F52" s="722"/>
    </row>
    <row r="53" spans="5:10" x14ac:dyDescent="0.2">
      <c r="E53" s="721"/>
      <c r="F53" s="722"/>
    </row>
    <row r="54" spans="5:10" x14ac:dyDescent="0.2">
      <c r="E54" s="721"/>
      <c r="F54" s="722"/>
    </row>
    <row r="55" spans="5:10" x14ac:dyDescent="0.2">
      <c r="E55" s="721"/>
      <c r="F55" s="722"/>
    </row>
    <row r="56" spans="5:10" x14ac:dyDescent="0.2">
      <c r="E56" s="721"/>
      <c r="F56" s="722"/>
    </row>
    <row r="57" spans="5:10" x14ac:dyDescent="0.2">
      <c r="E57" s="721"/>
      <c r="F57" s="722"/>
    </row>
    <row r="58" spans="5:10" x14ac:dyDescent="0.2">
      <c r="E58" s="721"/>
      <c r="F58" s="722"/>
    </row>
    <row r="59" spans="5:10" x14ac:dyDescent="0.2">
      <c r="E59" s="721"/>
      <c r="F59" s="722"/>
    </row>
    <row r="60" spans="5:10" x14ac:dyDescent="0.2">
      <c r="E60" s="721"/>
      <c r="F60" s="722"/>
    </row>
    <row r="61" spans="5:10" x14ac:dyDescent="0.2">
      <c r="E61" s="721"/>
      <c r="F61" s="722"/>
    </row>
    <row r="62" spans="5:10" x14ac:dyDescent="0.2">
      <c r="E62" s="723"/>
      <c r="F62" s="722"/>
    </row>
    <row r="63" spans="5:10" x14ac:dyDescent="0.2">
      <c r="E63" s="723"/>
      <c r="F63" s="722"/>
    </row>
    <row r="64" spans="5:10" x14ac:dyDescent="0.2">
      <c r="E64" s="723"/>
      <c r="F64" s="722"/>
    </row>
    <row r="65" spans="5:6" x14ac:dyDescent="0.2">
      <c r="E65" s="723"/>
      <c r="F65" s="722"/>
    </row>
    <row r="66" spans="5:6" x14ac:dyDescent="0.2">
      <c r="E66" s="723"/>
      <c r="F66" s="722"/>
    </row>
    <row r="67" spans="5:6" x14ac:dyDescent="0.2">
      <c r="E67" s="723"/>
      <c r="F67" s="722"/>
    </row>
    <row r="68" spans="5:6" x14ac:dyDescent="0.2">
      <c r="E68" s="723"/>
      <c r="F68" s="722"/>
    </row>
    <row r="69" spans="5:6" x14ac:dyDescent="0.2">
      <c r="E69" s="723"/>
      <c r="F69" s="722"/>
    </row>
    <row r="70" spans="5:6" x14ac:dyDescent="0.2">
      <c r="E70" s="723"/>
      <c r="F70" s="722"/>
    </row>
    <row r="71" spans="5:6" x14ac:dyDescent="0.2">
      <c r="E71" s="723"/>
      <c r="F71" s="722"/>
    </row>
    <row r="72" spans="5:6" x14ac:dyDescent="0.2">
      <c r="E72" s="723"/>
      <c r="F72" s="722"/>
    </row>
    <row r="73" spans="5:6" x14ac:dyDescent="0.2">
      <c r="E73" s="723"/>
      <c r="F73" s="722"/>
    </row>
    <row r="74" spans="5:6" x14ac:dyDescent="0.2">
      <c r="E74" s="723"/>
      <c r="F74" s="722"/>
    </row>
    <row r="75" spans="5:6" x14ac:dyDescent="0.2">
      <c r="E75" s="723"/>
      <c r="F75" s="722"/>
    </row>
    <row r="76" spans="5:6" x14ac:dyDescent="0.2">
      <c r="E76" s="723"/>
      <c r="F76" s="722"/>
    </row>
    <row r="77" spans="5:6" x14ac:dyDescent="0.2">
      <c r="E77" s="723"/>
      <c r="F77" s="722"/>
    </row>
    <row r="78" spans="5:6" x14ac:dyDescent="0.2">
      <c r="E78" s="723"/>
      <c r="F78" s="722"/>
    </row>
    <row r="79" spans="5:6" x14ac:dyDescent="0.2">
      <c r="E79" s="723"/>
      <c r="F79" s="722"/>
    </row>
  </sheetData>
  <sheetProtection algorithmName="SHA-512" hashValue="2mIDqQWjIIlMO7GSSrRhcwgPmhGeQpdh7gCDbIpLZhSvP3OjNZ9/AiFTd3Ec8ev4bmSmTC+gMQ+t0hNWf9KiiA==" saltValue="95lMuLWpg6Ht8uCxhEnTFw==" spinCount="100000" sheet="1" formatCells="0" formatColumns="0" formatRows="0" insertColumns="0" insertRows="0" insertHyperlinks="0" deleteColumns="0" deleteRows="0" sort="0" autoFilter="0" pivotTables="0"/>
  <mergeCells count="14">
    <mergeCell ref="E11:F11"/>
    <mergeCell ref="B13:C13"/>
    <mergeCell ref="B14:C14"/>
    <mergeCell ref="B15:C15"/>
    <mergeCell ref="B16:C16"/>
    <mergeCell ref="D11:D12"/>
    <mergeCell ref="B2:E2"/>
    <mergeCell ref="I4:L5"/>
    <mergeCell ref="C8:E8"/>
    <mergeCell ref="C9:E9"/>
    <mergeCell ref="B4:G5"/>
    <mergeCell ref="I7:I9"/>
    <mergeCell ref="J7:K8"/>
    <mergeCell ref="L7:L9"/>
  </mergeCells>
  <conditionalFormatting sqref="J10:K21">
    <cfRule type="cellIs" dxfId="885" priority="3" operator="equal">
      <formula>0</formula>
    </cfRule>
  </conditionalFormatting>
  <conditionalFormatting sqref="L10:L21">
    <cfRule type="cellIs" dxfId="884" priority="2" operator="equal">
      <formula>1</formula>
    </cfRule>
  </conditionalFormatting>
  <conditionalFormatting sqref="E18:F18">
    <cfRule type="cellIs" dxfId="883" priority="1" operator="equal">
      <formula>0</formula>
    </cfRule>
  </conditionalFormatting>
  <dataValidations count="2">
    <dataValidation type="list" allowBlank="1" showInputMessage="1" showErrorMessage="1" sqref="D13:D16">
      <formula1>$I$10:$I$21</formula1>
    </dataValidation>
    <dataValidation allowBlank="1" showInputMessage="1" showErrorMessage="1" prompt="le nom de l'entreprise est à renseigner dans l'onglet Détail de l'activité" sqref="B2:E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B1:R27"/>
  <sheetViews>
    <sheetView showGridLines="0" showRowColHeaders="0" workbookViewId="0">
      <selection activeCell="I21" sqref="I21"/>
    </sheetView>
  </sheetViews>
  <sheetFormatPr baseColWidth="10" defaultRowHeight="12.75" x14ac:dyDescent="0.2"/>
  <cols>
    <col min="1" max="1" width="1.7109375" customWidth="1"/>
    <col min="2" max="2" width="37.7109375" style="734" customWidth="1"/>
    <col min="3" max="3" width="11.42578125" style="734"/>
    <col min="4" max="4" width="1.7109375" style="734" customWidth="1"/>
    <col min="5" max="5" width="11.7109375" style="734" customWidth="1"/>
    <col min="6" max="6" width="21.140625" style="734" customWidth="1"/>
    <col min="7" max="7" width="11.42578125" style="734"/>
  </cols>
  <sheetData>
    <row r="1" spans="2:18" ht="6" customHeight="1" x14ac:dyDescent="0.2">
      <c r="B1"/>
      <c r="C1"/>
      <c r="D1"/>
      <c r="E1"/>
      <c r="F1"/>
      <c r="G1"/>
      <c r="R1" s="400"/>
    </row>
    <row r="2" spans="2:18" ht="20.100000000000001" customHeight="1" x14ac:dyDescent="0.2">
      <c r="B2" s="1095" t="str">
        <f>IF(ISBLANK(société)," ",société)</f>
        <v xml:space="preserve"> </v>
      </c>
      <c r="C2" s="1096"/>
      <c r="D2" s="784"/>
      <c r="E2"/>
      <c r="F2"/>
      <c r="G2"/>
      <c r="R2" s="400"/>
    </row>
    <row r="3" spans="2:18" ht="6" customHeight="1" x14ac:dyDescent="0.2">
      <c r="B3"/>
      <c r="C3"/>
      <c r="D3"/>
      <c r="E3"/>
      <c r="F3"/>
      <c r="G3"/>
      <c r="R3" s="400"/>
    </row>
    <row r="4" spans="2:18" ht="20.100000000000001" customHeight="1" x14ac:dyDescent="0.2">
      <c r="B4" s="1171" t="s">
        <v>248</v>
      </c>
      <c r="C4" s="1172"/>
      <c r="E4" s="1171" t="s">
        <v>249</v>
      </c>
      <c r="F4" s="1173"/>
      <c r="G4" s="1172"/>
    </row>
    <row r="5" spans="2:18" s="697" customFormat="1" ht="6" customHeight="1" x14ac:dyDescent="0.2">
      <c r="B5" s="735"/>
      <c r="C5" s="735"/>
      <c r="D5" s="736"/>
      <c r="E5" s="735"/>
      <c r="F5" s="735"/>
      <c r="G5" s="735"/>
    </row>
    <row r="6" spans="2:18" ht="20.100000000000001" customHeight="1" x14ac:dyDescent="0.25">
      <c r="B6" s="737" t="s">
        <v>250</v>
      </c>
      <c r="C6" s="738"/>
      <c r="D6" s="739"/>
      <c r="E6" s="1174" t="s">
        <v>251</v>
      </c>
      <c r="F6" s="1175"/>
      <c r="G6" s="740">
        <f>C22</f>
        <v>0</v>
      </c>
    </row>
    <row r="7" spans="2:18" ht="20.100000000000001" customHeight="1" x14ac:dyDescent="0.25">
      <c r="B7" s="741" t="s">
        <v>252</v>
      </c>
      <c r="C7" s="742"/>
      <c r="D7" s="739"/>
      <c r="E7" s="743" t="s">
        <v>253</v>
      </c>
      <c r="F7" s="744"/>
      <c r="G7" s="745" t="str">
        <f>IF(ISERROR(C22/C17)," ",C22/C17)</f>
        <v xml:space="preserve"> </v>
      </c>
    </row>
    <row r="8" spans="2:18" ht="20.100000000000001" customHeight="1" x14ac:dyDescent="0.2">
      <c r="B8" s="741" t="s">
        <v>254</v>
      </c>
      <c r="C8" s="742"/>
      <c r="D8" s="739"/>
      <c r="E8" s="1176" t="s">
        <v>255</v>
      </c>
      <c r="F8" s="1177"/>
      <c r="G8" s="746"/>
    </row>
    <row r="9" spans="2:18" ht="20.100000000000001" customHeight="1" x14ac:dyDescent="0.2">
      <c r="B9" s="741" t="s">
        <v>256</v>
      </c>
      <c r="C9" s="742"/>
      <c r="D9" s="739"/>
      <c r="E9" s="1178" t="s">
        <v>257</v>
      </c>
      <c r="F9" s="1179"/>
      <c r="G9" s="747"/>
    </row>
    <row r="10" spans="2:18" ht="20.100000000000001" customHeight="1" x14ac:dyDescent="0.2">
      <c r="B10" s="741" t="s">
        <v>258</v>
      </c>
      <c r="C10" s="742"/>
      <c r="D10" s="739"/>
      <c r="E10" s="1178" t="s">
        <v>259</v>
      </c>
      <c r="F10" s="1179"/>
      <c r="G10" s="747"/>
      <c r="L10" s="191"/>
    </row>
    <row r="11" spans="2:18" ht="20.100000000000001" customHeight="1" x14ac:dyDescent="0.2">
      <c r="B11" s="748" t="s">
        <v>260</v>
      </c>
      <c r="C11" s="749"/>
      <c r="D11" s="739"/>
      <c r="E11" s="1154" t="s">
        <v>261</v>
      </c>
      <c r="F11" s="1155"/>
      <c r="G11" s="750"/>
    </row>
    <row r="12" spans="2:18" ht="20.100000000000001" customHeight="1" x14ac:dyDescent="0.2">
      <c r="B12" s="751" t="s">
        <v>262</v>
      </c>
      <c r="C12" s="752">
        <f>ROUND((C6-C7-C8-C9-C10)*C11,0)</f>
        <v>0</v>
      </c>
      <c r="D12" s="739"/>
      <c r="E12" s="1154"/>
      <c r="F12" s="1155"/>
      <c r="G12" s="750"/>
    </row>
    <row r="13" spans="2:18" ht="20.100000000000001" customHeight="1" x14ac:dyDescent="0.2">
      <c r="B13" s="753" t="s">
        <v>263</v>
      </c>
      <c r="C13" s="754">
        <f>C6-C7-C8-C9-C12</f>
        <v>0</v>
      </c>
      <c r="D13" s="755"/>
      <c r="E13" s="1156" t="s">
        <v>264</v>
      </c>
      <c r="F13" s="1157"/>
      <c r="G13" s="934">
        <f>G6-G8-G9-G10-G11-G12</f>
        <v>0</v>
      </c>
    </row>
    <row r="14" spans="2:18" s="400" customFormat="1" ht="6" customHeight="1" x14ac:dyDescent="0.2">
      <c r="B14" s="756"/>
      <c r="C14" s="757"/>
      <c r="D14" s="755"/>
      <c r="E14" s="758"/>
      <c r="F14" s="759"/>
      <c r="G14" s="760"/>
    </row>
    <row r="15" spans="2:18" ht="20.100000000000001" customHeight="1" x14ac:dyDescent="0.2">
      <c r="B15" s="761" t="s">
        <v>265</v>
      </c>
      <c r="C15" s="762"/>
      <c r="D15" s="755"/>
      <c r="E15" s="1158" t="s">
        <v>266</v>
      </c>
      <c r="F15" s="1159"/>
      <c r="G15" s="1162" t="str">
        <f>IF(ISERROR(G13/G6)," ",G13/G6)</f>
        <v xml:space="preserve"> </v>
      </c>
    </row>
    <row r="16" spans="2:18" ht="20.100000000000001" customHeight="1" x14ac:dyDescent="0.2">
      <c r="B16" s="763" t="s">
        <v>267</v>
      </c>
      <c r="C16" s="764">
        <f>C15/5</f>
        <v>0</v>
      </c>
      <c r="D16" s="765"/>
      <c r="E16" s="1160"/>
      <c r="F16" s="1161"/>
      <c r="G16" s="1163"/>
    </row>
    <row r="17" spans="2:7" ht="20.100000000000001" customHeight="1" x14ac:dyDescent="0.2">
      <c r="B17" s="766" t="s">
        <v>268</v>
      </c>
      <c r="C17" s="767">
        <f>C13*C16</f>
        <v>0</v>
      </c>
      <c r="D17" s="768"/>
      <c r="E17" s="1164" t="s">
        <v>269</v>
      </c>
      <c r="F17" s="1167" t="s">
        <v>270</v>
      </c>
      <c r="G17" s="1169"/>
    </row>
    <row r="18" spans="2:7" ht="6" customHeight="1" x14ac:dyDescent="0.2">
      <c r="B18" s="756"/>
      <c r="C18" s="769"/>
      <c r="D18" s="739"/>
      <c r="E18" s="1165"/>
      <c r="F18" s="1168"/>
      <c r="G18" s="1170"/>
    </row>
    <row r="19" spans="2:7" ht="20.100000000000001" customHeight="1" x14ac:dyDescent="0.2">
      <c r="B19" s="770" t="s">
        <v>271</v>
      </c>
      <c r="C19" s="771"/>
      <c r="D19" s="772"/>
      <c r="E19" s="1165"/>
      <c r="F19" s="773" t="s">
        <v>272</v>
      </c>
      <c r="G19" s="774"/>
    </row>
    <row r="20" spans="2:7" ht="20.100000000000001" customHeight="1" x14ac:dyDescent="0.2">
      <c r="B20" s="775" t="s">
        <v>273</v>
      </c>
      <c r="C20" s="776">
        <f>+C17*C19</f>
        <v>0</v>
      </c>
      <c r="D20" s="772"/>
      <c r="E20" s="1166"/>
      <c r="F20" s="936" t="s">
        <v>274</v>
      </c>
      <c r="G20" s="937">
        <f>G19*G17</f>
        <v>0</v>
      </c>
    </row>
    <row r="21" spans="2:7" ht="20.100000000000001" customHeight="1" x14ac:dyDescent="0.2">
      <c r="B21" s="777" t="s">
        <v>275</v>
      </c>
      <c r="C21" s="778"/>
      <c r="D21" s="772"/>
      <c r="E21" s="1149" t="s">
        <v>276</v>
      </c>
      <c r="F21" s="1150"/>
      <c r="G21" s="935">
        <f>IF(ISERROR(G7+G19),0,G7+G19)</f>
        <v>0</v>
      </c>
    </row>
    <row r="22" spans="2:7" ht="20.100000000000001" customHeight="1" x14ac:dyDescent="0.2">
      <c r="B22" s="779" t="s">
        <v>277</v>
      </c>
      <c r="C22" s="780">
        <f>SUM(C20:C21)</f>
        <v>0</v>
      </c>
      <c r="D22" s="772"/>
      <c r="E22" s="1151" t="s">
        <v>278</v>
      </c>
      <c r="F22" s="1152"/>
      <c r="G22" s="781">
        <f>IF(ISERROR(G13+G20),0,G13+G20)</f>
        <v>0</v>
      </c>
    </row>
    <row r="23" spans="2:7" ht="20.100000000000001" customHeight="1" x14ac:dyDescent="0.2">
      <c r="E23" s="782"/>
      <c r="F23" s="782"/>
      <c r="G23" s="782"/>
    </row>
    <row r="25" spans="2:7" x14ac:dyDescent="0.2">
      <c r="E25" s="1153"/>
      <c r="F25" s="1153"/>
    </row>
    <row r="27" spans="2:7" x14ac:dyDescent="0.2">
      <c r="E27" s="783"/>
      <c r="F27" s="783"/>
      <c r="G27" s="783"/>
    </row>
  </sheetData>
  <sheetProtection algorithmName="SHA-512" hashValue="Pm3XYw7a6MQi0S1gwaRIeR57tUMuAH3moVrMRp3JNrgfzrgZX0v1wCJqawU7KYCKIUhXZh8nzjJt4in7QfSnMg==" saltValue="RCkGass1GCsESpwlRnDTlQ==" spinCount="100000" sheet="1" objects="1" scenarios="1"/>
  <mergeCells count="18">
    <mergeCell ref="G15:G16"/>
    <mergeCell ref="E17:E20"/>
    <mergeCell ref="F17:F18"/>
    <mergeCell ref="G17:G18"/>
    <mergeCell ref="B4:C4"/>
    <mergeCell ref="E4:G4"/>
    <mergeCell ref="E6:F6"/>
    <mergeCell ref="E8:F8"/>
    <mergeCell ref="E9:F9"/>
    <mergeCell ref="E10:F10"/>
    <mergeCell ref="B2:C2"/>
    <mergeCell ref="E21:F21"/>
    <mergeCell ref="E22:F22"/>
    <mergeCell ref="E25:F25"/>
    <mergeCell ref="E11:F11"/>
    <mergeCell ref="E12:F12"/>
    <mergeCell ref="E13:F13"/>
    <mergeCell ref="E15:F16"/>
  </mergeCells>
  <conditionalFormatting sqref="C12 C16 C20 G20">
    <cfRule type="cellIs" dxfId="882" priority="4" operator="equal">
      <formula>0</formula>
    </cfRule>
  </conditionalFormatting>
  <conditionalFormatting sqref="C13 C17 C22 G6">
    <cfRule type="cellIs" dxfId="881" priority="3" operator="equal">
      <formula>0</formula>
    </cfRule>
  </conditionalFormatting>
  <conditionalFormatting sqref="G21:G22">
    <cfRule type="cellIs" dxfId="880" priority="2" operator="equal">
      <formula>0</formula>
    </cfRule>
  </conditionalFormatting>
  <conditionalFormatting sqref="G13">
    <cfRule type="cellIs" dxfId="879" priority="1" operator="equal">
      <formula>0</formula>
    </cfRule>
  </conditionalFormatting>
  <dataValidations count="1">
    <dataValidation allowBlank="1" showInputMessage="1" showErrorMessage="1" prompt="le nom de l'entreprise est à renseigner dans l'onglet Détail de l'activité" sqref="B2:C2"/>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W102"/>
  <sheetViews>
    <sheetView showGridLines="0" zoomScaleNormal="100" workbookViewId="0">
      <pane ySplit="3" topLeftCell="A4" activePane="bottomLeft" state="frozenSplit"/>
      <selection pane="bottomLeft" activeCell="B2" sqref="B2"/>
    </sheetView>
  </sheetViews>
  <sheetFormatPr baseColWidth="10" defaultColWidth="11.42578125" defaultRowHeight="12.75" x14ac:dyDescent="0.2"/>
  <cols>
    <col min="1" max="1" width="1.7109375" style="4" customWidth="1"/>
    <col min="2" max="2" width="41.7109375" style="11" customWidth="1"/>
    <col min="3" max="3" width="10.42578125" style="12" customWidth="1"/>
    <col min="4" max="4" width="10.7109375" style="39" customWidth="1"/>
    <col min="5" max="5" width="0.85546875" style="19" customWidth="1"/>
    <col min="6" max="6" width="10.7109375" style="13" customWidth="1"/>
    <col min="7" max="7" width="10.7109375" style="100" customWidth="1"/>
    <col min="8" max="8" width="7.7109375" style="16" customWidth="1"/>
    <col min="9" max="9" width="1.7109375" style="19" customWidth="1"/>
    <col min="10" max="10" width="11.7109375" style="32" customWidth="1"/>
    <col min="11" max="11" width="10.7109375" style="41" customWidth="1"/>
    <col min="12" max="12" width="0.85546875" style="19" customWidth="1"/>
    <col min="13" max="13" width="10.7109375" style="35" customWidth="1"/>
    <col min="14" max="14" width="10.7109375" style="111" customWidth="1"/>
    <col min="15" max="15" width="7.7109375" style="34" customWidth="1"/>
    <col min="16" max="16" width="0.85546875" style="8" customWidth="1"/>
    <col min="17" max="17" width="7.7109375" style="14" customWidth="1"/>
    <col min="18" max="18" width="13.28515625" style="19" customWidth="1"/>
    <col min="19" max="16384" width="11.42578125" style="4"/>
  </cols>
  <sheetData>
    <row r="1" spans="1:23" customFormat="1" ht="6" customHeight="1" x14ac:dyDescent="0.2">
      <c r="E1" s="400"/>
      <c r="R1" s="400"/>
    </row>
    <row r="2" spans="1:23" ht="20.100000000000001" customHeight="1" x14ac:dyDescent="0.25">
      <c r="A2" s="5"/>
      <c r="B2" s="803" t="str">
        <f>IF(ISBLANK(société)," ",société)</f>
        <v xml:space="preserve"> </v>
      </c>
      <c r="C2" s="1039" t="s">
        <v>206</v>
      </c>
      <c r="D2" s="1040"/>
      <c r="F2" s="1185" t="s">
        <v>209</v>
      </c>
      <c r="G2" s="1186"/>
      <c r="H2" s="1187"/>
      <c r="J2" s="1035" t="s">
        <v>207</v>
      </c>
      <c r="K2" s="1036"/>
      <c r="M2" s="1190" t="s">
        <v>209</v>
      </c>
      <c r="N2" s="1191"/>
      <c r="O2" s="1192"/>
      <c r="P2" s="6"/>
      <c r="Q2" s="1183" t="s">
        <v>71</v>
      </c>
    </row>
    <row r="3" spans="1:23" ht="20.100000000000001" customHeight="1" x14ac:dyDescent="0.2">
      <c r="A3" s="5"/>
      <c r="B3" s="804" t="s">
        <v>283</v>
      </c>
      <c r="C3" s="174" t="s">
        <v>168</v>
      </c>
      <c r="D3" s="129" t="s">
        <v>92</v>
      </c>
      <c r="E3" s="20"/>
      <c r="F3" s="646" t="s">
        <v>96</v>
      </c>
      <c r="G3" s="1188" t="s">
        <v>97</v>
      </c>
      <c r="H3" s="1189"/>
      <c r="I3" s="20"/>
      <c r="J3" s="139" t="s">
        <v>168</v>
      </c>
      <c r="K3" s="140" t="s">
        <v>92</v>
      </c>
      <c r="L3" s="20"/>
      <c r="M3" s="647" t="s">
        <v>96</v>
      </c>
      <c r="N3" s="1193" t="s">
        <v>97</v>
      </c>
      <c r="O3" s="1194"/>
      <c r="P3" s="6"/>
      <c r="Q3" s="1184"/>
      <c r="R3" s="20"/>
    </row>
    <row r="4" spans="1:23" s="30" customFormat="1" ht="6" customHeight="1" x14ac:dyDescent="0.2">
      <c r="A4" s="22"/>
      <c r="B4" s="23"/>
      <c r="C4" s="24"/>
      <c r="D4" s="38"/>
      <c r="E4" s="27"/>
      <c r="F4" s="455"/>
      <c r="G4" s="95"/>
      <c r="H4" s="26"/>
      <c r="I4" s="27"/>
      <c r="J4" s="31"/>
      <c r="K4" s="40"/>
      <c r="L4" s="27"/>
      <c r="M4" s="31"/>
      <c r="N4" s="106"/>
      <c r="O4" s="36"/>
      <c r="P4" s="25"/>
      <c r="Q4" s="28"/>
      <c r="R4" s="27"/>
    </row>
    <row r="5" spans="1:23" ht="21.95" customHeight="1" x14ac:dyDescent="0.2">
      <c r="B5" s="960" t="s">
        <v>0</v>
      </c>
      <c r="C5" s="961">
        <f>ca_réalisé</f>
        <v>0</v>
      </c>
      <c r="D5" s="962" t="str">
        <f>IF(ISERROR(C5/production)," ",C5/production)</f>
        <v xml:space="preserve"> </v>
      </c>
      <c r="E5" s="21"/>
      <c r="F5" s="963"/>
      <c r="G5" s="964">
        <f>ca_réalisé</f>
        <v>0</v>
      </c>
      <c r="H5" s="965" t="str">
        <f>IF(ISERROR(G5/production)," ",G5/production)</f>
        <v xml:space="preserve"> </v>
      </c>
      <c r="I5" s="21"/>
      <c r="J5" s="966">
        <f>ca_prévu</f>
        <v>0</v>
      </c>
      <c r="K5" s="967" t="str">
        <f>IF(ISERROR(J5/production_prévue)," ",J5/production_prévue)</f>
        <v xml:space="preserve"> </v>
      </c>
      <c r="L5" s="21"/>
      <c r="M5" s="968"/>
      <c r="N5" s="969">
        <f>ca_prévu</f>
        <v>0</v>
      </c>
      <c r="O5" s="970" t="str">
        <f>IF(ISERROR(N5/production_prévue)," ",N5/production_prévue)</f>
        <v xml:space="preserve"> </v>
      </c>
      <c r="P5" s="15"/>
      <c r="Q5" s="971" t="str">
        <f t="shared" ref="Q5:Q13" si="0">IF(ISERROR(IF(J5=0," ",IF(C5=0," ",(J5/C5)-1)))," ",IF(J5=0," ",IF(C5=0," ",(J5/C5)-1)))</f>
        <v xml:space="preserve"> </v>
      </c>
      <c r="R5" s="35"/>
      <c r="S5" s="111"/>
      <c r="T5" s="34"/>
      <c r="U5" s="8"/>
      <c r="V5" s="14"/>
      <c r="W5" s="19"/>
    </row>
    <row r="6" spans="1:23" ht="21.95" customHeight="1" x14ac:dyDescent="0.2">
      <c r="B6" s="949" t="s">
        <v>36</v>
      </c>
      <c r="C6" s="950">
        <f>production</f>
        <v>0</v>
      </c>
      <c r="D6" s="951" t="str">
        <f>IF(C6=0," ",100%)</f>
        <v xml:space="preserve"> </v>
      </c>
      <c r="E6" s="21"/>
      <c r="F6" s="952"/>
      <c r="G6" s="953">
        <f>production</f>
        <v>0</v>
      </c>
      <c r="H6" s="972" t="str">
        <f>IF(G6=0," ",100%)</f>
        <v xml:space="preserve"> </v>
      </c>
      <c r="I6" s="21"/>
      <c r="J6" s="954">
        <f>production_prévue</f>
        <v>0</v>
      </c>
      <c r="K6" s="955" t="str">
        <f>IF(J6=0," ",100%)</f>
        <v xml:space="preserve"> </v>
      </c>
      <c r="L6" s="21"/>
      <c r="M6" s="956"/>
      <c r="N6" s="957">
        <f>production_prévue</f>
        <v>0</v>
      </c>
      <c r="O6" s="958" t="str">
        <f>IF(N6=0," ",100%)</f>
        <v xml:space="preserve"> </v>
      </c>
      <c r="P6" s="7"/>
      <c r="Q6" s="959" t="str">
        <f t="shared" si="0"/>
        <v xml:space="preserve"> </v>
      </c>
    </row>
    <row r="7" spans="1:23" ht="21.95" customHeight="1" x14ac:dyDescent="0.2">
      <c r="A7" s="5"/>
      <c r="B7" s="519" t="s">
        <v>1</v>
      </c>
      <c r="C7" s="521">
        <f>marchandises</f>
        <v>0</v>
      </c>
      <c r="D7" s="61" t="str">
        <f>IF(ISERROR(C7/négoce)," ",C7/négoce)</f>
        <v xml:space="preserve"> </v>
      </c>
      <c r="E7" s="21"/>
      <c r="F7" s="410">
        <f>'Détail des charges'!H9</f>
        <v>0</v>
      </c>
      <c r="G7" s="98">
        <f>C7-F7</f>
        <v>0</v>
      </c>
      <c r="H7" s="61" t="str">
        <f>IF(ISERROR(G7/négoce)," ",G7/négoce)</f>
        <v xml:space="preserve"> </v>
      </c>
      <c r="I7" s="21"/>
      <c r="J7" s="424">
        <f>marchandises_prévues</f>
        <v>0</v>
      </c>
      <c r="K7" s="93" t="str">
        <f>IF(ISERROR(J7/négoce_prévu)," ",J7/négoce_prévu)</f>
        <v xml:space="preserve"> </v>
      </c>
      <c r="L7" s="21"/>
      <c r="M7" s="410">
        <f>'Détail des charges'!O9</f>
        <v>0</v>
      </c>
      <c r="N7" s="109">
        <f>J7-M7</f>
        <v>0</v>
      </c>
      <c r="O7" s="61" t="str">
        <f>IF(ISERROR(N7/négoce_prévu)," ",N7/négoce_prévu)</f>
        <v xml:space="preserve"> </v>
      </c>
      <c r="P7" s="7"/>
      <c r="Q7" s="51" t="str">
        <f t="shared" si="0"/>
        <v xml:space="preserve"> </v>
      </c>
      <c r="R7" s="21"/>
    </row>
    <row r="8" spans="1:23" ht="21.95" customHeight="1" x14ac:dyDescent="0.2">
      <c r="A8" s="5"/>
      <c r="B8" s="973" t="s">
        <v>32</v>
      </c>
      <c r="C8" s="974">
        <f>négoce-marchandises</f>
        <v>0</v>
      </c>
      <c r="D8" s="975" t="str">
        <f>IF(ISERROR(C8/négoce)," ",C8/négoce)</f>
        <v xml:space="preserve"> </v>
      </c>
      <c r="E8" s="21"/>
      <c r="F8" s="976"/>
      <c r="G8" s="977">
        <f>négoce-marchandises</f>
        <v>0</v>
      </c>
      <c r="H8" s="978" t="str">
        <f>IF(ISERROR(G8/négoce)," ",G8/négoce)</f>
        <v xml:space="preserve"> </v>
      </c>
      <c r="I8" s="21"/>
      <c r="J8" s="979">
        <f>négoce_prévu-marchandises_prévues</f>
        <v>0</v>
      </c>
      <c r="K8" s="980" t="str">
        <f>IF(ISERROR(J8/négoce_prévu)," ",J8/négoce_prévu)</f>
        <v xml:space="preserve"> </v>
      </c>
      <c r="L8" s="21"/>
      <c r="M8" s="981"/>
      <c r="N8" s="982">
        <f>négoce_prévu-marchandises_prévues</f>
        <v>0</v>
      </c>
      <c r="O8" s="980" t="str">
        <f>IF(ISERROR(N8/négoce_prévu)," ",N8/négoce_prévu)</f>
        <v xml:space="preserve"> </v>
      </c>
      <c r="P8" s="9"/>
      <c r="Q8" s="959" t="str">
        <f t="shared" si="0"/>
        <v xml:space="preserve"> </v>
      </c>
      <c r="R8" s="21"/>
    </row>
    <row r="9" spans="1:23" ht="21.95" customHeight="1" x14ac:dyDescent="0.2">
      <c r="A9" s="5"/>
      <c r="B9" s="519" t="s">
        <v>3</v>
      </c>
      <c r="C9" s="521">
        <f>matières</f>
        <v>0</v>
      </c>
      <c r="D9" s="61" t="str">
        <f>IF(ISERROR(C9/(biens+services+prod_stockée+prod_immo))," ",C9/(biens+services+prod_stockée+prod_immo))</f>
        <v xml:space="preserve"> </v>
      </c>
      <c r="E9" s="21"/>
      <c r="F9" s="410">
        <f>'Détail des charges'!H14</f>
        <v>0</v>
      </c>
      <c r="G9" s="102">
        <f>C9-F9</f>
        <v>0</v>
      </c>
      <c r="H9" s="524" t="str">
        <f>IF(ISERROR(G9/(biens+services+prod_stockée+prod_immo))," ",G9/(biens+services+prod_stockée+prod_immo))</f>
        <v xml:space="preserve"> </v>
      </c>
      <c r="I9" s="21"/>
      <c r="J9" s="424">
        <f>matières_prévues</f>
        <v>0</v>
      </c>
      <c r="K9" s="93" t="str">
        <f>IF(ISERROR(J9/(biens_prévus+services_prévus+prod_stockée_prévue+prod_immo_prévue))," ",J9/(biens_prévus+services_prévus+prod_stockée_prévue+prod_immo_prévue))</f>
        <v xml:space="preserve"> </v>
      </c>
      <c r="L9" s="21"/>
      <c r="M9" s="410">
        <f>'Détail des charges'!O14</f>
        <v>0</v>
      </c>
      <c r="N9" s="109">
        <f>J9-M9</f>
        <v>0</v>
      </c>
      <c r="O9" s="93" t="str">
        <f>IF(ISERROR(N9/(biens_prévus+services_prévus+prod_stockée_prévue+prod_immo_prévue))," ",N9/(biens_prévus+services_prévus+prod_stockée_prévue+prod_immo_prévue))</f>
        <v xml:space="preserve"> </v>
      </c>
      <c r="P9" s="7"/>
      <c r="Q9" s="51" t="str">
        <f t="shared" si="0"/>
        <v xml:space="preserve"> </v>
      </c>
      <c r="R9" s="21"/>
    </row>
    <row r="10" spans="1:23" ht="24.95" customHeight="1" x14ac:dyDescent="0.2">
      <c r="A10" s="5"/>
      <c r="B10" s="983" t="s">
        <v>154</v>
      </c>
      <c r="C10" s="984">
        <f>biens+services+prod_stockée+prod_immo-matières</f>
        <v>0</v>
      </c>
      <c r="D10" s="985" t="str">
        <f>IF(ISERROR(C10/(biens+services+prod_stockée+prod_immo))," ",C10/(biens+services+prod_stockée+prod_immo))</f>
        <v xml:space="preserve"> </v>
      </c>
      <c r="E10" s="21"/>
      <c r="F10" s="952"/>
      <c r="G10" s="974">
        <f>biens+services+prod_stockée+prod_immo-matières</f>
        <v>0</v>
      </c>
      <c r="H10" s="975" t="str">
        <f>IF(ISERROR(G10/(biens+services+prod_stockée+prod_immo))," ",G10/(biens+services+prod_stockée+prod_immo))</f>
        <v xml:space="preserve"> </v>
      </c>
      <c r="I10" s="21"/>
      <c r="J10" s="986">
        <f>biens_prévus+services_prévus+prod_stockée_prévue+prod_immo_prévue-matières_prévues</f>
        <v>0</v>
      </c>
      <c r="K10" s="987" t="str">
        <f>IF(ISERROR(J10/(biens_prévus+services_prévus+prod_stockée_prévue+prod_immo_prévue))," ",J10/(biens_prévus+services_prévus+prod_stockée_prévue+prod_immo_prévue))</f>
        <v xml:space="preserve"> </v>
      </c>
      <c r="L10" s="21"/>
      <c r="M10" s="988"/>
      <c r="N10" s="989">
        <f>biens_prévus+services_prévus+prod_stockée_prévue+prod_immo_prévue-matières_prévues</f>
        <v>0</v>
      </c>
      <c r="O10" s="987" t="str">
        <f>IF(ISERROR(N10/(biens_prévus+services_prévus+prod_stockée_prévue+prod_immo_prévue))," ",N10/(biens_prévus+services_prévus+prod_stockée_prévue+prod_immo_prévue))</f>
        <v xml:space="preserve"> </v>
      </c>
      <c r="P10" s="9"/>
      <c r="Q10" s="990" t="str">
        <f t="shared" si="0"/>
        <v xml:space="preserve"> </v>
      </c>
      <c r="R10" s="21"/>
    </row>
    <row r="11" spans="1:23" ht="24.95" customHeight="1" x14ac:dyDescent="0.2">
      <c r="A11" s="5"/>
      <c r="B11" s="992" t="s">
        <v>34</v>
      </c>
      <c r="C11" s="993">
        <f>production-marchandises-matières</f>
        <v>0</v>
      </c>
      <c r="D11" s="994" t="str">
        <f>IF(ISERROR(C11/production)," ",C11/production)</f>
        <v xml:space="preserve"> </v>
      </c>
      <c r="E11" s="21"/>
      <c r="F11" s="995"/>
      <c r="G11" s="993">
        <f>production-marchandises-matières</f>
        <v>0</v>
      </c>
      <c r="H11" s="994" t="str">
        <f>IF(ISERROR(G11/production)," ",G11/production)</f>
        <v xml:space="preserve"> </v>
      </c>
      <c r="I11" s="21"/>
      <c r="J11" s="996">
        <f>production_prévue-marchandises_prévues-matières_prévues</f>
        <v>0</v>
      </c>
      <c r="K11" s="997" t="str">
        <f t="shared" ref="K11:K31" si="1">IF(ISERROR(J11/production_prévue)," ",J11/production_prévue)</f>
        <v xml:space="preserve"> </v>
      </c>
      <c r="L11" s="21"/>
      <c r="M11" s="995"/>
      <c r="N11" s="998">
        <f>production_prévue-marchandises_prévues-matières_prévues</f>
        <v>0</v>
      </c>
      <c r="O11" s="997" t="str">
        <f>IF(ISERROR(N11/production_prévue)," ",N11/production_prévue)</f>
        <v xml:space="preserve"> </v>
      </c>
      <c r="P11" s="9"/>
      <c r="Q11" s="999" t="str">
        <f t="shared" si="0"/>
        <v xml:space="preserve"> </v>
      </c>
      <c r="R11" s="21"/>
    </row>
    <row r="12" spans="1:23" ht="21.95" customHeight="1" x14ac:dyDescent="0.2">
      <c r="A12" s="5"/>
      <c r="B12" s="1000" t="s">
        <v>37</v>
      </c>
      <c r="C12" s="521">
        <f>externes</f>
        <v>0</v>
      </c>
      <c r="D12" s="61" t="str">
        <f>IF(ISERROR(C12/production)," ",C12/production)</f>
        <v xml:space="preserve"> </v>
      </c>
      <c r="E12" s="21"/>
      <c r="F12" s="65">
        <f>ext_fixes</f>
        <v>0</v>
      </c>
      <c r="G12" s="103">
        <f>ext_variables</f>
        <v>0</v>
      </c>
      <c r="H12" s="116" t="str">
        <f>IF(ISERROR(G12/production)," ",G12/production)</f>
        <v xml:space="preserve"> </v>
      </c>
      <c r="I12" s="21"/>
      <c r="J12" s="424">
        <f>externes_prévues</f>
        <v>0</v>
      </c>
      <c r="K12" s="93" t="str">
        <f t="shared" si="1"/>
        <v xml:space="preserve"> </v>
      </c>
      <c r="L12" s="21"/>
      <c r="M12" s="424">
        <f>ext_fixes_prévus</f>
        <v>0</v>
      </c>
      <c r="N12" s="425">
        <f>ext_variables_prévus</f>
        <v>0</v>
      </c>
      <c r="O12" s="122" t="str">
        <f>IF(ISERROR(N12/production_prévue)," ",N12/production_prévue)</f>
        <v xml:space="preserve"> </v>
      </c>
      <c r="P12" s="7"/>
      <c r="Q12" s="51" t="str">
        <f t="shared" si="0"/>
        <v xml:space="preserve"> </v>
      </c>
      <c r="R12" s="21"/>
    </row>
    <row r="13" spans="1:23" ht="21.95" customHeight="1" x14ac:dyDescent="0.2">
      <c r="A13" s="5"/>
      <c r="B13" s="991" t="s">
        <v>141</v>
      </c>
      <c r="C13" s="974">
        <f>'Détail de l''activité'!E18-'Détail des charges'!E9-'Détail des charges'!E14-'Détail des charges'!E96</f>
        <v>0</v>
      </c>
      <c r="D13" s="975" t="str">
        <f>IF(ISERROR(C13/'Détail de l''activité'!$E$18)," ",C13/'Détail de l''activité'!$E$18)</f>
        <v xml:space="preserve"> </v>
      </c>
      <c r="E13" s="21"/>
      <c r="F13" s="1180"/>
      <c r="G13" s="1181"/>
      <c r="H13" s="1182"/>
      <c r="I13" s="21"/>
      <c r="J13" s="979">
        <f>'Détail de l''activité'!L18-'Détail des charges'!L9-'Détail des charges'!L14-'Détail des charges'!L96</f>
        <v>0</v>
      </c>
      <c r="K13" s="980" t="str">
        <f t="shared" si="1"/>
        <v xml:space="preserve"> </v>
      </c>
      <c r="L13" s="141"/>
      <c r="M13" s="1180"/>
      <c r="N13" s="1181"/>
      <c r="O13" s="1182"/>
      <c r="P13" s="9"/>
      <c r="Q13" s="959" t="str">
        <f t="shared" si="0"/>
        <v xml:space="preserve"> </v>
      </c>
      <c r="R13" s="21"/>
    </row>
    <row r="14" spans="1:23" ht="20.100000000000001" customHeight="1" collapsed="1" x14ac:dyDescent="0.2">
      <c r="A14" s="5"/>
      <c r="B14" s="644" t="s">
        <v>107</v>
      </c>
      <c r="C14" s="442"/>
      <c r="D14" s="61" t="str">
        <f t="shared" ref="D14:D31" si="2">IF(ISERROR(C14/production)," ",C14/production)</f>
        <v xml:space="preserve"> </v>
      </c>
      <c r="E14" s="21"/>
      <c r="F14" s="53">
        <f>C14</f>
        <v>0</v>
      </c>
      <c r="G14" s="98">
        <f>C14-F14</f>
        <v>0</v>
      </c>
      <c r="H14" s="61"/>
      <c r="I14" s="21"/>
      <c r="J14" s="78">
        <v>0</v>
      </c>
      <c r="K14" s="93" t="str">
        <f t="shared" si="1"/>
        <v xml:space="preserve"> </v>
      </c>
      <c r="L14" s="21"/>
      <c r="M14" s="50">
        <f>J14</f>
        <v>0</v>
      </c>
      <c r="N14" s="109">
        <f>J14-M14</f>
        <v>0</v>
      </c>
      <c r="O14" s="93" t="str">
        <f>IF(ISERROR(N14/production_prévue)," ",N14/production_prévue)</f>
        <v xml:space="preserve"> </v>
      </c>
      <c r="P14" s="7"/>
      <c r="Q14" s="42" t="str">
        <f>IF(ISERROR(IF(ISBLANK(J14)," ",IF(ISBLANK(C14)," ",(J14/C14)-1)))," ",IF(ISBLANK(J14)," ",IF(ISBLANK(C14)," ",(J14/C14)-1)))</f>
        <v xml:space="preserve"> </v>
      </c>
      <c r="R14" s="21" t="str">
        <f>IF(ISERROR(#REF!-#REF!-#REF!)," ",#REF!-#REF!-#REF!)</f>
        <v xml:space="preserve"> </v>
      </c>
    </row>
    <row r="15" spans="1:23" ht="20.100000000000001" customHeight="1" collapsed="1" x14ac:dyDescent="0.2">
      <c r="A15" s="5"/>
      <c r="B15" s="89" t="s">
        <v>38</v>
      </c>
      <c r="C15" s="522">
        <f>impôts</f>
        <v>0</v>
      </c>
      <c r="D15" s="62" t="str">
        <f t="shared" si="2"/>
        <v xml:space="preserve"> </v>
      </c>
      <c r="E15" s="21"/>
      <c r="F15" s="462">
        <f>impôts_fixes</f>
        <v>0</v>
      </c>
      <c r="G15" s="96">
        <f>impôts_variables</f>
        <v>0</v>
      </c>
      <c r="H15" s="62" t="str">
        <f>IF(ISERROR(G15/production)," ",G15/production)</f>
        <v xml:space="preserve"> </v>
      </c>
      <c r="I15" s="21"/>
      <c r="J15" s="422">
        <f>impôts_prévus</f>
        <v>0</v>
      </c>
      <c r="K15" s="58" t="str">
        <f t="shared" si="1"/>
        <v xml:space="preserve"> </v>
      </c>
      <c r="L15" s="21"/>
      <c r="M15" s="463">
        <f>imp_prévus_fixes</f>
        <v>0</v>
      </c>
      <c r="N15" s="107">
        <f>imp_prévus_variables</f>
        <v>0</v>
      </c>
      <c r="O15" s="58" t="str">
        <f>IF(ISERROR(N15/production_prévue)," ",N15/production_prévue)</f>
        <v xml:space="preserve"> </v>
      </c>
      <c r="P15" s="7"/>
      <c r="Q15" s="505" t="str">
        <f t="shared" ref="Q15:Q29" si="3">IF(ISERROR(IF(J15=0," ",IF(C15=0," ",(J15/C15)-1)))," ",IF(J15=0," ",IF(C15=0," ",(J15/C15)-1)))</f>
        <v xml:space="preserve"> </v>
      </c>
      <c r="R15" s="21"/>
    </row>
    <row r="16" spans="1:23" ht="20.100000000000001" customHeight="1" collapsed="1" x14ac:dyDescent="0.2">
      <c r="A16" s="5"/>
      <c r="B16" s="89" t="s">
        <v>44</v>
      </c>
      <c r="C16" s="522">
        <f>personnel</f>
        <v>0</v>
      </c>
      <c r="D16" s="62" t="str">
        <f t="shared" si="2"/>
        <v xml:space="preserve"> </v>
      </c>
      <c r="E16" s="21"/>
      <c r="F16" s="462">
        <f>personnel_fixe</f>
        <v>0</v>
      </c>
      <c r="G16" s="103">
        <f>personnel_variable</f>
        <v>0</v>
      </c>
      <c r="H16" s="117" t="str">
        <f>IF(ISERROR(G16/production)," ",G16/production)</f>
        <v xml:space="preserve"> </v>
      </c>
      <c r="I16" s="21"/>
      <c r="J16" s="422">
        <f>personnel_prévu</f>
        <v>0</v>
      </c>
      <c r="K16" s="58" t="str">
        <f t="shared" si="1"/>
        <v xml:space="preserve"> </v>
      </c>
      <c r="L16" s="21"/>
      <c r="M16" s="463">
        <f>perso_prévu_fixe</f>
        <v>0</v>
      </c>
      <c r="N16" s="110">
        <f>perso_prévu_variable</f>
        <v>0</v>
      </c>
      <c r="O16" s="123" t="str">
        <f>IF(ISERROR(N16/production_prévue)," ",N16/production_prévue)</f>
        <v xml:space="preserve"> </v>
      </c>
      <c r="P16" s="7"/>
      <c r="Q16" s="505" t="str">
        <f t="shared" si="3"/>
        <v xml:space="preserve"> </v>
      </c>
      <c r="R16" s="21"/>
    </row>
    <row r="17" spans="1:18" ht="21.95" customHeight="1" x14ac:dyDescent="0.2">
      <c r="A17" s="5"/>
      <c r="B17" s="991" t="s">
        <v>142</v>
      </c>
      <c r="C17" s="974">
        <f>C13+C14-'Détail des charges'!E106-'Détail des charges'!E119</f>
        <v>0</v>
      </c>
      <c r="D17" s="975" t="str">
        <f t="shared" si="2"/>
        <v xml:space="preserve"> </v>
      </c>
      <c r="E17" s="21"/>
      <c r="F17" s="1180"/>
      <c r="G17" s="1181"/>
      <c r="H17" s="1182"/>
      <c r="I17" s="21"/>
      <c r="J17" s="979">
        <f>J13+J14-'Détail des charges'!L106-'Détail des charges'!L119</f>
        <v>0</v>
      </c>
      <c r="K17" s="980" t="str">
        <f t="shared" si="1"/>
        <v xml:space="preserve"> </v>
      </c>
      <c r="L17" s="141"/>
      <c r="M17" s="1180"/>
      <c r="N17" s="1181"/>
      <c r="O17" s="1182"/>
      <c r="P17" s="9"/>
      <c r="Q17" s="959" t="str">
        <f t="shared" si="3"/>
        <v xml:space="preserve"> </v>
      </c>
      <c r="R17" s="21"/>
    </row>
    <row r="18" spans="1:18" ht="20.100000000000001" customHeight="1" x14ac:dyDescent="0.2">
      <c r="A18" s="5"/>
      <c r="B18" s="642" t="s">
        <v>109</v>
      </c>
      <c r="C18" s="440"/>
      <c r="D18" s="62" t="str">
        <f>IF(ISERROR(C18/production)," ",C18/production)</f>
        <v xml:space="preserve"> </v>
      </c>
      <c r="E18" s="21"/>
      <c r="F18" s="462">
        <f>C18</f>
        <v>0</v>
      </c>
      <c r="G18" s="99">
        <f>C18-F18</f>
        <v>0</v>
      </c>
      <c r="H18" s="62"/>
      <c r="I18" s="21"/>
      <c r="J18" s="75"/>
      <c r="K18" s="58" t="str">
        <f>IF(ISERROR(J18/production_prévue)," ",J18/production_prévue)</f>
        <v xml:space="preserve"> </v>
      </c>
      <c r="L18" s="21"/>
      <c r="M18" s="463">
        <f>J18</f>
        <v>0</v>
      </c>
      <c r="N18" s="110">
        <f>J18-M18</f>
        <v>0</v>
      </c>
      <c r="O18" s="58" t="str">
        <f>IF(ISERROR(N18/production_prévue)," ",N18/production_prévue)</f>
        <v xml:space="preserve"> </v>
      </c>
      <c r="P18" s="7"/>
      <c r="Q18" s="43" t="str">
        <f>IF(ISERROR(IF(ISBLANK(J18)," ",IF(ISBLANK(C18)," ",(J18/C18)-1)))," ",IF(ISBLANK(J18)," ",IF(ISBLANK(C18)," ",(J18/C18)-1)))</f>
        <v xml:space="preserve"> </v>
      </c>
      <c r="R18" s="21" t="str">
        <f>IF(ISERROR(#REF!-#REF!-#REF!)," ",#REF!-#REF!-#REF!)</f>
        <v xml:space="preserve"> </v>
      </c>
    </row>
    <row r="19" spans="1:18" ht="20.100000000000001" customHeight="1" x14ac:dyDescent="0.2">
      <c r="A19" s="5"/>
      <c r="B19" s="643" t="s">
        <v>208</v>
      </c>
      <c r="C19" s="442"/>
      <c r="D19" s="61" t="str">
        <f>IF(ISERROR(C19/production)," ",C19/production)</f>
        <v xml:space="preserve"> </v>
      </c>
      <c r="E19" s="21"/>
      <c r="F19" s="49">
        <f>C19</f>
        <v>0</v>
      </c>
      <c r="G19" s="98">
        <f>SUM(G18:G18)</f>
        <v>0</v>
      </c>
      <c r="H19" s="411"/>
      <c r="I19" s="21"/>
      <c r="J19" s="78"/>
      <c r="K19" s="93" t="str">
        <f>IF(ISERROR(J19/production_prévue)," ",J19/production_prévue)</f>
        <v xml:space="preserve"> </v>
      </c>
      <c r="L19" s="21"/>
      <c r="M19" s="50">
        <f>J19</f>
        <v>0</v>
      </c>
      <c r="N19" s="109">
        <f>SUM(N18:N18)</f>
        <v>0</v>
      </c>
      <c r="O19" s="93" t="str">
        <f>IF(ISERROR(N19/production_prévue)," ",N19/production_prévue)</f>
        <v xml:space="preserve"> </v>
      </c>
      <c r="Q19" s="51" t="str">
        <f>IF(ISERROR(IF(J19=0," ",IF(C19=0," ",(J19/C19)-1)))," ",IF(J19=0," ",IF(C19=0," ",(J19/C19)-1)))</f>
        <v xml:space="preserve"> </v>
      </c>
      <c r="R19" s="21"/>
    </row>
    <row r="20" spans="1:18" ht="20.100000000000001" customHeight="1" collapsed="1" x14ac:dyDescent="0.2">
      <c r="A20" s="5"/>
      <c r="B20" s="89" t="s">
        <v>45</v>
      </c>
      <c r="C20" s="522">
        <f>autres</f>
        <v>0</v>
      </c>
      <c r="D20" s="62" t="str">
        <f t="shared" si="2"/>
        <v xml:space="preserve"> </v>
      </c>
      <c r="E20" s="21"/>
      <c r="F20" s="462">
        <f>autres_fixes</f>
        <v>0</v>
      </c>
      <c r="G20" s="103">
        <f>autres_variables</f>
        <v>0</v>
      </c>
      <c r="H20" s="117" t="str">
        <f>IF(ISERROR(G20/production)," ",G20/production)</f>
        <v xml:space="preserve"> </v>
      </c>
      <c r="I20" s="21"/>
      <c r="J20" s="422">
        <f>autres_prévus</f>
        <v>0</v>
      </c>
      <c r="K20" s="58" t="str">
        <f t="shared" si="1"/>
        <v xml:space="preserve"> </v>
      </c>
      <c r="L20" s="21"/>
      <c r="M20" s="463">
        <f>autres_fixes_prévus</f>
        <v>0</v>
      </c>
      <c r="N20" s="110">
        <f>autres_variables_prévus</f>
        <v>0</v>
      </c>
      <c r="O20" s="123" t="str">
        <f>IF(ISERROR(N20/production_prévue)," ",N20/production_prévue)</f>
        <v xml:space="preserve"> </v>
      </c>
      <c r="P20" s="7"/>
      <c r="Q20" s="505" t="str">
        <f t="shared" si="3"/>
        <v xml:space="preserve"> </v>
      </c>
      <c r="R20" s="21"/>
    </row>
    <row r="21" spans="1:18" ht="20.100000000000001" customHeight="1" collapsed="1" x14ac:dyDescent="0.2">
      <c r="A21" s="5"/>
      <c r="B21" s="89" t="s">
        <v>210</v>
      </c>
      <c r="C21" s="523">
        <f>amort_prov</f>
        <v>0</v>
      </c>
      <c r="D21" s="60" t="str">
        <f t="shared" si="2"/>
        <v xml:space="preserve"> </v>
      </c>
      <c r="E21" s="21"/>
      <c r="F21" s="506">
        <f>amort_fixe</f>
        <v>0</v>
      </c>
      <c r="G21" s="120">
        <f>amort_variable</f>
        <v>0</v>
      </c>
      <c r="H21" s="136" t="str">
        <f>IF(ISERROR(G21/production)," ",G21/production)</f>
        <v xml:space="preserve"> </v>
      </c>
      <c r="I21" s="21"/>
      <c r="J21" s="423">
        <f>amort_prov_prévu</f>
        <v>0</v>
      </c>
      <c r="K21" s="149" t="str">
        <f t="shared" si="1"/>
        <v xml:space="preserve"> </v>
      </c>
      <c r="L21" s="21"/>
      <c r="M21" s="507">
        <f>amort_prévu_fixe</f>
        <v>0</v>
      </c>
      <c r="N21" s="137">
        <f>amort_prévu_variable</f>
        <v>0</v>
      </c>
      <c r="O21" s="138" t="str">
        <f>IF(ISERROR(N21/production_prévue)," ",N21/production_prévue)</f>
        <v xml:space="preserve"> </v>
      </c>
      <c r="P21" s="7"/>
      <c r="Q21" s="505" t="str">
        <f t="shared" si="3"/>
        <v xml:space="preserve"> </v>
      </c>
      <c r="R21" s="21" t="s">
        <v>315</v>
      </c>
    </row>
    <row r="22" spans="1:18" ht="21.95" customHeight="1" x14ac:dyDescent="0.2">
      <c r="A22" s="5"/>
      <c r="B22" s="991" t="s">
        <v>76</v>
      </c>
      <c r="C22" s="974">
        <f>C17+C18+C19-C20-C21</f>
        <v>0</v>
      </c>
      <c r="D22" s="975" t="str">
        <f t="shared" si="2"/>
        <v xml:space="preserve"> </v>
      </c>
      <c r="E22" s="21"/>
      <c r="F22" s="1180"/>
      <c r="G22" s="1181"/>
      <c r="H22" s="1182"/>
      <c r="I22" s="21"/>
      <c r="J22" s="979">
        <f>J17+J18+J19-J20-J21</f>
        <v>0</v>
      </c>
      <c r="K22" s="980" t="str">
        <f t="shared" si="1"/>
        <v xml:space="preserve"> </v>
      </c>
      <c r="L22" s="21"/>
      <c r="M22" s="1180"/>
      <c r="N22" s="1181"/>
      <c r="O22" s="1182"/>
      <c r="P22" s="9"/>
      <c r="Q22" s="959" t="str">
        <f t="shared" si="3"/>
        <v xml:space="preserve"> </v>
      </c>
      <c r="R22" s="21"/>
    </row>
    <row r="23" spans="1:18" s="18" customFormat="1" ht="20.100000000000001" customHeight="1" x14ac:dyDescent="0.2">
      <c r="A23" s="17"/>
      <c r="B23" s="89" t="s">
        <v>49</v>
      </c>
      <c r="C23" s="522">
        <f>produits_fi</f>
        <v>0</v>
      </c>
      <c r="D23" s="62" t="str">
        <f t="shared" si="2"/>
        <v xml:space="preserve"> </v>
      </c>
      <c r="E23" s="21"/>
      <c r="F23" s="462">
        <f>produits_fi_fixes</f>
        <v>0</v>
      </c>
      <c r="G23" s="105">
        <f>produits_fi_variables</f>
        <v>0</v>
      </c>
      <c r="H23" s="119" t="str">
        <f>IF(ISERROR(G23/production)," ",G23/production)</f>
        <v xml:space="preserve"> </v>
      </c>
      <c r="I23" s="21"/>
      <c r="J23" s="422">
        <f>produits_fi_prévus</f>
        <v>0</v>
      </c>
      <c r="K23" s="58" t="str">
        <f t="shared" si="1"/>
        <v xml:space="preserve"> </v>
      </c>
      <c r="L23" s="21"/>
      <c r="M23" s="463">
        <f>produits_fi_fixes_prévus</f>
        <v>0</v>
      </c>
      <c r="N23" s="114">
        <f>produits_fi_variables_prévus</f>
        <v>0</v>
      </c>
      <c r="O23" s="125" t="str">
        <f>IF(ISERROR(N23/production_prévue)," ",N23/production_prévue)</f>
        <v xml:space="preserve"> </v>
      </c>
      <c r="P23" s="7"/>
      <c r="Q23" s="115" t="str">
        <f t="shared" si="3"/>
        <v xml:space="preserve"> </v>
      </c>
      <c r="R23" s="21"/>
    </row>
    <row r="24" spans="1:18" s="18" customFormat="1" ht="20.100000000000001" customHeight="1" x14ac:dyDescent="0.2">
      <c r="A24" s="17"/>
      <c r="B24" s="89" t="s">
        <v>50</v>
      </c>
      <c r="C24" s="522">
        <f>charges_fi</f>
        <v>0</v>
      </c>
      <c r="D24" s="62" t="str">
        <f t="shared" si="2"/>
        <v xml:space="preserve"> </v>
      </c>
      <c r="E24" s="21"/>
      <c r="F24" s="462">
        <f>charges_fi_fixes</f>
        <v>0</v>
      </c>
      <c r="G24" s="105">
        <f>charges_fi_variables</f>
        <v>0</v>
      </c>
      <c r="H24" s="119" t="str">
        <f>IF(ISERROR(G24/production)," ",G24/production)</f>
        <v xml:space="preserve"> </v>
      </c>
      <c r="I24" s="21"/>
      <c r="J24" s="422">
        <f>charges_fi_prévues</f>
        <v>0</v>
      </c>
      <c r="K24" s="58" t="str">
        <f t="shared" si="1"/>
        <v xml:space="preserve"> </v>
      </c>
      <c r="L24" s="21"/>
      <c r="M24" s="463">
        <f>charges_fi_fixes_prévues</f>
        <v>0</v>
      </c>
      <c r="N24" s="114">
        <f>charges_fi_variables_prévues</f>
        <v>0</v>
      </c>
      <c r="O24" s="125" t="str">
        <f>IF(ISERROR(N24/production_prévue)," ",N24/production_prévue)</f>
        <v xml:space="preserve"> </v>
      </c>
      <c r="P24" s="7"/>
      <c r="Q24" s="505" t="str">
        <f t="shared" si="3"/>
        <v xml:space="preserve"> </v>
      </c>
      <c r="R24" s="21"/>
    </row>
    <row r="25" spans="1:18" ht="21.95" customHeight="1" x14ac:dyDescent="0.2">
      <c r="A25" s="5"/>
      <c r="B25" s="1002" t="s">
        <v>77</v>
      </c>
      <c r="C25" s="1003">
        <f>C23-C24</f>
        <v>0</v>
      </c>
      <c r="D25" s="985" t="str">
        <f t="shared" si="2"/>
        <v xml:space="preserve"> </v>
      </c>
      <c r="E25" s="21"/>
      <c r="F25" s="1203"/>
      <c r="G25" s="1204"/>
      <c r="H25" s="1205"/>
      <c r="I25" s="21"/>
      <c r="J25" s="1004">
        <f>J23-J24</f>
        <v>0</v>
      </c>
      <c r="K25" s="987" t="str">
        <f t="shared" si="1"/>
        <v xml:space="preserve"> </v>
      </c>
      <c r="L25" s="21"/>
      <c r="M25" s="1203"/>
      <c r="N25" s="1204"/>
      <c r="O25" s="1205"/>
      <c r="P25" s="9"/>
      <c r="Q25" s="1005" t="str">
        <f t="shared" si="3"/>
        <v xml:space="preserve"> </v>
      </c>
      <c r="R25" s="21"/>
    </row>
    <row r="26" spans="1:18" ht="21.95" customHeight="1" x14ac:dyDescent="0.2">
      <c r="A26" s="5"/>
      <c r="B26" s="1006" t="s">
        <v>57</v>
      </c>
      <c r="C26" s="993">
        <f>C22+C25</f>
        <v>0</v>
      </c>
      <c r="D26" s="994" t="str">
        <f t="shared" si="2"/>
        <v xml:space="preserve"> </v>
      </c>
      <c r="E26" s="21"/>
      <c r="F26" s="1206" t="str">
        <f>IF(ISERROR(100%-#REF!)," ",100%-#REF!)</f>
        <v xml:space="preserve"> </v>
      </c>
      <c r="G26" s="1207"/>
      <c r="H26" s="1208"/>
      <c r="I26" s="21"/>
      <c r="J26" s="1007">
        <f>J22+J25</f>
        <v>0</v>
      </c>
      <c r="K26" s="997" t="str">
        <f t="shared" si="1"/>
        <v xml:space="preserve"> </v>
      </c>
      <c r="L26" s="21"/>
      <c r="M26" s="1200"/>
      <c r="N26" s="1201"/>
      <c r="O26" s="1202"/>
      <c r="P26" s="9"/>
      <c r="Q26" s="999" t="str">
        <f t="shared" si="3"/>
        <v xml:space="preserve"> </v>
      </c>
      <c r="R26" s="21"/>
    </row>
    <row r="27" spans="1:18" ht="21.95" customHeight="1" x14ac:dyDescent="0.2">
      <c r="A27" s="5"/>
      <c r="B27" s="391" t="s">
        <v>59</v>
      </c>
      <c r="C27" s="521">
        <f>p_exceptionnels</f>
        <v>0</v>
      </c>
      <c r="D27" s="61" t="str">
        <f t="shared" si="2"/>
        <v xml:space="preserve"> </v>
      </c>
      <c r="E27" s="21"/>
      <c r="F27" s="53">
        <f>p_except_fixes</f>
        <v>0</v>
      </c>
      <c r="G27" s="102">
        <f>p_except_variables</f>
        <v>0</v>
      </c>
      <c r="H27" s="116" t="str">
        <f>IF(ISERROR(G27/production)," ",G27/production)</f>
        <v xml:space="preserve"> </v>
      </c>
      <c r="I27" s="21"/>
      <c r="J27" s="424">
        <f>p_except_prévus</f>
        <v>0</v>
      </c>
      <c r="K27" s="93" t="str">
        <f t="shared" si="1"/>
        <v xml:space="preserve"> </v>
      </c>
      <c r="L27" s="21"/>
      <c r="M27" s="50">
        <f>p_except_fixes_prévus</f>
        <v>0</v>
      </c>
      <c r="N27" s="109">
        <f>p_except_variables_prévus</f>
        <v>0</v>
      </c>
      <c r="O27" s="122" t="str">
        <f>IF(ISERROR(N27/production_prévue)," ",N27/production_prévue)</f>
        <v xml:space="preserve"> </v>
      </c>
      <c r="P27" s="7"/>
      <c r="Q27" s="51" t="str">
        <f t="shared" si="3"/>
        <v xml:space="preserve"> </v>
      </c>
      <c r="R27" s="21"/>
    </row>
    <row r="28" spans="1:18" ht="21.95" customHeight="1" x14ac:dyDescent="0.2">
      <c r="A28" s="5"/>
      <c r="B28" s="89" t="s">
        <v>60</v>
      </c>
      <c r="C28" s="522">
        <f>ch_except</f>
        <v>0</v>
      </c>
      <c r="D28" s="62" t="str">
        <f t="shared" si="2"/>
        <v xml:space="preserve"> </v>
      </c>
      <c r="E28" s="21"/>
      <c r="F28" s="462">
        <f>ch_except_fixes</f>
        <v>0</v>
      </c>
      <c r="G28" s="103">
        <f>ch_except_variables</f>
        <v>0</v>
      </c>
      <c r="H28" s="117" t="str">
        <f>IF(ISERROR(G28/production)," ",G28/production)</f>
        <v xml:space="preserve"> </v>
      </c>
      <c r="I28" s="21"/>
      <c r="J28" s="422">
        <f>ch_except_prévues</f>
        <v>0</v>
      </c>
      <c r="K28" s="58" t="str">
        <f t="shared" si="1"/>
        <v xml:space="preserve"> </v>
      </c>
      <c r="L28" s="508"/>
      <c r="M28" s="463">
        <f>ch_except_fixes_prévues</f>
        <v>0</v>
      </c>
      <c r="N28" s="110">
        <f>ch_except_variables_prévues</f>
        <v>0</v>
      </c>
      <c r="O28" s="123" t="str">
        <f>IF(ISERROR(N28/production_prévue)," ",N28/production_prévue)</f>
        <v xml:space="preserve"> </v>
      </c>
      <c r="P28" s="7"/>
      <c r="Q28" s="505" t="str">
        <f t="shared" si="3"/>
        <v xml:space="preserve"> </v>
      </c>
      <c r="R28" s="21"/>
    </row>
    <row r="29" spans="1:18" ht="21.95" customHeight="1" x14ac:dyDescent="0.2">
      <c r="A29" s="5"/>
      <c r="B29" s="991" t="s">
        <v>58</v>
      </c>
      <c r="C29" s="1001">
        <f>C27-C28</f>
        <v>0</v>
      </c>
      <c r="D29" s="975" t="str">
        <f t="shared" si="2"/>
        <v xml:space="preserve"> </v>
      </c>
      <c r="E29" s="21"/>
      <c r="F29" s="1180"/>
      <c r="G29" s="1181"/>
      <c r="H29" s="1182"/>
      <c r="I29" s="21"/>
      <c r="J29" s="1008">
        <f>J27-J28</f>
        <v>0</v>
      </c>
      <c r="K29" s="980" t="str">
        <f t="shared" si="1"/>
        <v xml:space="preserve"> </v>
      </c>
      <c r="L29" s="508"/>
      <c r="M29" s="1009"/>
      <c r="N29" s="1010"/>
      <c r="O29" s="1011"/>
      <c r="P29" s="9"/>
      <c r="Q29" s="959" t="str">
        <f t="shared" si="3"/>
        <v xml:space="preserve"> </v>
      </c>
      <c r="R29" s="21"/>
    </row>
    <row r="30" spans="1:18" ht="21.95" customHeight="1" collapsed="1" x14ac:dyDescent="0.2">
      <c r="A30" s="5"/>
      <c r="B30" s="89" t="s">
        <v>61</v>
      </c>
      <c r="C30" s="440"/>
      <c r="D30" s="62" t="str">
        <f t="shared" si="2"/>
        <v xml:space="preserve"> </v>
      </c>
      <c r="E30" s="21"/>
      <c r="F30" s="462">
        <f>C30</f>
        <v>0</v>
      </c>
      <c r="G30" s="103">
        <f>IF(ISBLANK(#REF!),0,C30-F30)</f>
        <v>0</v>
      </c>
      <c r="H30" s="117" t="str">
        <f>IF(ISERROR(G30/production)," ",G30/production)</f>
        <v xml:space="preserve"> </v>
      </c>
      <c r="I30" s="21"/>
      <c r="J30" s="75"/>
      <c r="K30" s="58" t="str">
        <f t="shared" si="1"/>
        <v xml:space="preserve"> </v>
      </c>
      <c r="L30" s="508"/>
      <c r="M30" s="463">
        <f>J30</f>
        <v>0</v>
      </c>
      <c r="N30" s="110">
        <f>IF(ISBLANK(#REF!),0,J30-M30)</f>
        <v>0</v>
      </c>
      <c r="O30" s="123" t="str">
        <f>IF(ISERROR(N30/production_prévue)," ",N30/production_prévue)</f>
        <v xml:space="preserve"> </v>
      </c>
      <c r="P30" s="7"/>
      <c r="Q30" s="43" t="str">
        <f>IF(ISERROR(IF(ISBLANK(J30)," ",IF(ISBLANK(C30)," ",(J30/C30)-1)))," ",IF(ISBLANK(J30)," ",IF(ISBLANK(C30)," ",(J30/C30)-1)))</f>
        <v xml:space="preserve"> </v>
      </c>
      <c r="R30" s="21" t="str">
        <f>IF(ISERROR(#REF!-#REF!-#REF!)," ",#REF!-#REF!-#REF!)</f>
        <v xml:space="preserve"> </v>
      </c>
    </row>
    <row r="31" spans="1:18" ht="21.95" customHeight="1" collapsed="1" x14ac:dyDescent="0.2">
      <c r="A31" s="5"/>
      <c r="B31" s="513" t="s">
        <v>62</v>
      </c>
      <c r="C31" s="645"/>
      <c r="D31" s="525" t="str">
        <f t="shared" si="2"/>
        <v xml:space="preserve"> </v>
      </c>
      <c r="E31" s="21"/>
      <c r="F31" s="514">
        <f>C31</f>
        <v>0</v>
      </c>
      <c r="G31" s="515">
        <f>IF(ISBLANK(#REF!),0,C31-F31)</f>
        <v>0</v>
      </c>
      <c r="H31" s="516" t="str">
        <f>IF(ISERROR(G31/production)," ",G31/production)</f>
        <v xml:space="preserve"> </v>
      </c>
      <c r="I31" s="21"/>
      <c r="J31" s="641"/>
      <c r="K31" s="526" t="str">
        <f t="shared" si="1"/>
        <v xml:space="preserve"> </v>
      </c>
      <c r="L31" s="21"/>
      <c r="M31" s="510">
        <f>J31</f>
        <v>0</v>
      </c>
      <c r="N31" s="511">
        <f>IF(ISBLANK(#REF!),0,J31-M31)</f>
        <v>0</v>
      </c>
      <c r="O31" s="512" t="str">
        <f>IF(ISERROR(N31/production_prévue)," ",N31/production_prévue)</f>
        <v xml:space="preserve"> </v>
      </c>
      <c r="P31" s="7"/>
      <c r="Q31" s="517" t="str">
        <f>IF(ISERROR(IF(ISBLANK(J31)," ",IF(ISBLANK(C31)," ",(J31/C31)-1)))," ",IF(ISBLANK(J31)," ",IF(ISBLANK(C31)," ",(J31/C31)-1)))</f>
        <v xml:space="preserve"> </v>
      </c>
      <c r="R31" s="21" t="str">
        <f>IF(ISERROR(#REF!-#REF!-#REF!)," ",#REF!-#REF!-#REF!)</f>
        <v xml:space="preserve"> </v>
      </c>
    </row>
    <row r="32" spans="1:18" ht="3" customHeight="1" x14ac:dyDescent="0.2"/>
    <row r="33" spans="1:18" ht="21.95" customHeight="1" x14ac:dyDescent="0.2">
      <c r="A33" s="5"/>
      <c r="B33" s="396" t="s">
        <v>63</v>
      </c>
      <c r="C33" s="180">
        <f>C26+C29-C30-C31</f>
        <v>0</v>
      </c>
      <c r="D33" s="181" t="str">
        <f>IF(ISERROR(C33/production)," ",C33/production)</f>
        <v xml:space="preserve"> </v>
      </c>
      <c r="E33" s="20"/>
      <c r="F33" s="1195"/>
      <c r="G33" s="1196"/>
      <c r="H33" s="1197"/>
      <c r="I33" s="20"/>
      <c r="J33" s="182">
        <f>J26+J29-J30-J31</f>
        <v>0</v>
      </c>
      <c r="K33" s="183" t="str">
        <f>IF(ISERROR(J33/production_prévue)," ",J33/production_prévue)</f>
        <v xml:space="preserve"> </v>
      </c>
      <c r="L33" s="20"/>
      <c r="M33" s="1195"/>
      <c r="N33" s="1196"/>
      <c r="O33" s="1197"/>
      <c r="P33" s="9"/>
      <c r="Q33" s="169"/>
      <c r="R33" s="20"/>
    </row>
    <row r="34" spans="1:18" ht="3" customHeight="1" x14ac:dyDescent="0.2">
      <c r="M34" s="13"/>
      <c r="N34" s="100"/>
      <c r="O34" s="16"/>
    </row>
    <row r="35" spans="1:18" ht="21.95" customHeight="1" x14ac:dyDescent="0.2">
      <c r="A35" s="5"/>
      <c r="B35" s="395" t="s">
        <v>81</v>
      </c>
      <c r="C35" s="167">
        <f>C33+'Détail des charges'!E142+'Détail des charges'!E141-'Détail de l''activité'!E29-'Détail de l''activité'!E28+'Détail des charges'!E130</f>
        <v>0</v>
      </c>
      <c r="D35" s="150" t="str">
        <f>IF(ISERROR(C35/production)," ",C35/production)</f>
        <v xml:space="preserve"> </v>
      </c>
      <c r="F35" s="1198"/>
      <c r="G35" s="1199"/>
      <c r="H35" s="1199"/>
      <c r="J35" s="172">
        <f>J33+'Détail des charges'!L142-'Détail de l''activité'!L29+'Détail des charges'!L130</f>
        <v>0</v>
      </c>
      <c r="K35" s="173" t="str">
        <f>IF(ISERROR(J35/production_prévue)," ",J35/production_prévue)</f>
        <v xml:space="preserve"> </v>
      </c>
      <c r="M35" s="1198"/>
      <c r="N35" s="1199"/>
      <c r="O35" s="1199"/>
      <c r="Q35" s="169"/>
    </row>
    <row r="36" spans="1:18" ht="20.100000000000001" customHeight="1" x14ac:dyDescent="0.2">
      <c r="B36" s="157"/>
    </row>
    <row r="37" spans="1:18" ht="20.100000000000001" customHeight="1" x14ac:dyDescent="0.2">
      <c r="A37" s="10"/>
      <c r="B37" s="887" t="s">
        <v>143</v>
      </c>
      <c r="C37" s="160">
        <f>F7+F9+F12+F15+F16-F18-F19+F20+F21</f>
        <v>0</v>
      </c>
      <c r="D37" s="163" t="str">
        <f>IF(ISERROR(C37/production)," ",C37/production)</f>
        <v xml:space="preserve"> </v>
      </c>
      <c r="H37" s="159"/>
      <c r="J37" s="160">
        <f>M7+M9+M12+M15+M16-M18-M19+M20+M21</f>
        <v>0</v>
      </c>
      <c r="K37" s="163" t="str">
        <f>IF(ISERROR(J37/production_prévue)," ",J37/production_prévue)</f>
        <v xml:space="preserve"> </v>
      </c>
      <c r="O37" s="37"/>
      <c r="Q37" s="169"/>
    </row>
    <row r="38" spans="1:18" ht="20.100000000000001" customHeight="1" x14ac:dyDescent="0.2">
      <c r="A38" s="10"/>
      <c r="B38" s="889" t="s">
        <v>144</v>
      </c>
      <c r="C38" s="890">
        <f>G7+G9+G12-G14+G15+G16-G18-G19+G20+G21</f>
        <v>0</v>
      </c>
      <c r="D38" s="891" t="str">
        <f>IF(ISERROR(C38/production)," ",C38/production)</f>
        <v xml:space="preserve"> </v>
      </c>
      <c r="F38" s="158"/>
      <c r="G38" s="159"/>
      <c r="H38" s="159"/>
      <c r="J38" s="890">
        <f>N7+N9+N12-N14+N15+N16-N18-N19+N20+N21</f>
        <v>0</v>
      </c>
      <c r="K38" s="891" t="str">
        <f>IF(ISERROR(J38/production_prévue)," ",J38/production_prévue)</f>
        <v xml:space="preserve"> </v>
      </c>
      <c r="M38" s="33"/>
      <c r="N38" s="106"/>
      <c r="O38" s="37"/>
      <c r="Q38" s="169"/>
    </row>
    <row r="39" spans="1:18" ht="21.95" customHeight="1" x14ac:dyDescent="0.2">
      <c r="A39" s="10"/>
      <c r="B39" s="892" t="s">
        <v>145</v>
      </c>
      <c r="C39" s="509">
        <f>production-C38</f>
        <v>0</v>
      </c>
      <c r="D39" s="893" t="str">
        <f>IF(ISERROR(C39/production)," ",C39/production)</f>
        <v xml:space="preserve"> </v>
      </c>
      <c r="F39" s="158"/>
      <c r="G39" s="159"/>
      <c r="H39" s="159"/>
      <c r="J39" s="509">
        <f>production_prévue-J38</f>
        <v>0</v>
      </c>
      <c r="K39" s="893" t="str">
        <f>IF(ISERROR(J39/production_prévue)," ",J39/production_prévue)</f>
        <v xml:space="preserve"> </v>
      </c>
      <c r="M39" s="33"/>
      <c r="N39" s="106"/>
      <c r="O39" s="37"/>
      <c r="Q39" s="169"/>
    </row>
    <row r="40" spans="1:18" ht="21.95" customHeight="1" x14ac:dyDescent="0.2">
      <c r="A40" s="10"/>
      <c r="B40" s="888" t="s">
        <v>147</v>
      </c>
      <c r="C40" s="161">
        <f>IF(ISERROR(C37/D39),0,C37/D39)</f>
        <v>0</v>
      </c>
      <c r="D40" s="162" t="str">
        <f>IF(ISERROR(C40/production)," ",C40/production)</f>
        <v xml:space="preserve"> </v>
      </c>
      <c r="F40" s="158"/>
      <c r="G40" s="159"/>
      <c r="H40" s="159"/>
      <c r="J40" s="161">
        <f>IF(ISERROR(J37/K39),0,J37/K39)</f>
        <v>0</v>
      </c>
      <c r="K40" s="162" t="str">
        <f>IF(ISERROR(J40/production_prévue)," ",J40/production_prévue)</f>
        <v xml:space="preserve"> </v>
      </c>
      <c r="M40" s="33"/>
      <c r="N40" s="106"/>
      <c r="O40" s="37"/>
      <c r="Q40" s="169"/>
    </row>
    <row r="41" spans="1:18" ht="3" customHeight="1" x14ac:dyDescent="0.2">
      <c r="A41" s="10"/>
      <c r="J41" s="12"/>
      <c r="K41" s="39"/>
      <c r="R41" s="20"/>
    </row>
    <row r="42" spans="1:18" ht="20.100000000000001" customHeight="1" x14ac:dyDescent="0.2">
      <c r="A42" s="10"/>
      <c r="B42" s="887" t="s">
        <v>149</v>
      </c>
      <c r="C42" s="160">
        <f>C37-F23+F24</f>
        <v>0</v>
      </c>
      <c r="D42" s="163" t="str">
        <f>IF(ISERROR(C42/production)," ",C42/production)</f>
        <v xml:space="preserve"> </v>
      </c>
      <c r="F42" s="168"/>
      <c r="G42" s="159"/>
      <c r="H42" s="159"/>
      <c r="J42" s="160">
        <f>J37-M23+M24</f>
        <v>0</v>
      </c>
      <c r="K42" s="163" t="str">
        <f>IF(ISERROR(J42/production_prévue)," ",J42/production_prévue)</f>
        <v xml:space="preserve"> </v>
      </c>
      <c r="M42" s="33"/>
      <c r="N42" s="106"/>
      <c r="O42" s="37"/>
      <c r="Q42" s="169"/>
    </row>
    <row r="43" spans="1:18" ht="20.100000000000001" customHeight="1" x14ac:dyDescent="0.2">
      <c r="A43" s="10"/>
      <c r="B43" s="889" t="s">
        <v>150</v>
      </c>
      <c r="C43" s="890">
        <f>C38-G23+G24</f>
        <v>0</v>
      </c>
      <c r="D43" s="891" t="str">
        <f>IF(ISERROR(C43/production)," ",C43/production)</f>
        <v xml:space="preserve"> </v>
      </c>
      <c r="F43" s="158"/>
      <c r="G43" s="159"/>
      <c r="H43" s="159"/>
      <c r="J43" s="890">
        <f>J38-N23+N24</f>
        <v>0</v>
      </c>
      <c r="K43" s="891" t="str">
        <f>IF(ISERROR(J43/production_prévue)," ",J43/production_prévue)</f>
        <v xml:space="preserve"> </v>
      </c>
      <c r="M43" s="33"/>
      <c r="N43" s="106"/>
      <c r="O43" s="37"/>
      <c r="Q43" s="169"/>
    </row>
    <row r="44" spans="1:18" ht="21.95" customHeight="1" x14ac:dyDescent="0.2">
      <c r="A44" s="10"/>
      <c r="B44" s="894" t="s">
        <v>151</v>
      </c>
      <c r="C44" s="895">
        <f>production-C43</f>
        <v>0</v>
      </c>
      <c r="D44" s="896" t="str">
        <f>IF(ISERROR(C44/production)," ",C44/production)</f>
        <v xml:space="preserve"> </v>
      </c>
      <c r="F44" s="158"/>
      <c r="G44" s="159"/>
      <c r="H44" s="159"/>
      <c r="J44" s="895">
        <f>production_prévue-J43</f>
        <v>0</v>
      </c>
      <c r="K44" s="896" t="str">
        <f>IF(ISERROR(J44/production_prévue)," ",J44/production_prévue)</f>
        <v xml:space="preserve"> </v>
      </c>
      <c r="M44" s="33"/>
      <c r="N44" s="106"/>
      <c r="O44" s="37"/>
      <c r="Q44" s="169"/>
    </row>
    <row r="45" spans="1:18" ht="21.95" customHeight="1" x14ac:dyDescent="0.2">
      <c r="A45" s="10"/>
      <c r="B45" s="897" t="s">
        <v>148</v>
      </c>
      <c r="C45" s="898">
        <f>IF(ISERROR(C42/D44),0,C42/D44)</f>
        <v>0</v>
      </c>
      <c r="D45" s="899" t="str">
        <f>IF(ISERROR(C45/production)," ",C45/production)</f>
        <v xml:space="preserve"> </v>
      </c>
      <c r="F45" s="158"/>
      <c r="G45" s="159"/>
      <c r="H45" s="159"/>
      <c r="J45" s="900">
        <f>IF(ISERROR(J42/K44),0,J42/K44)</f>
        <v>0</v>
      </c>
      <c r="K45" s="899" t="str">
        <f>IF(ISERROR(J45/production_prévue)," ",J45/production_prévue)</f>
        <v xml:space="preserve"> </v>
      </c>
      <c r="M45" s="33"/>
      <c r="N45" s="106"/>
      <c r="O45" s="37"/>
      <c r="Q45" s="169"/>
    </row>
    <row r="46" spans="1:18" ht="15" customHeight="1" x14ac:dyDescent="0.2">
      <c r="A46" s="10"/>
      <c r="F46" s="158"/>
      <c r="G46" s="159"/>
      <c r="H46" s="159"/>
    </row>
    <row r="47" spans="1:18" ht="21.95" customHeight="1" x14ac:dyDescent="0.2">
      <c r="A47" s="10"/>
      <c r="B47" s="55" t="s">
        <v>82</v>
      </c>
      <c r="C47" s="179" t="s">
        <v>82</v>
      </c>
      <c r="D47" s="39" t="s">
        <v>100</v>
      </c>
      <c r="F47" s="158"/>
      <c r="G47" s="159"/>
      <c r="H47" s="159"/>
      <c r="J47" s="178" t="s">
        <v>82</v>
      </c>
      <c r="K47" s="39" t="s">
        <v>100</v>
      </c>
    </row>
    <row r="48" spans="1:18" ht="20.100000000000001" customHeight="1" x14ac:dyDescent="0.2">
      <c r="A48" s="5"/>
      <c r="B48" s="520" t="s">
        <v>146</v>
      </c>
      <c r="C48" s="160">
        <f>production-C37-C38</f>
        <v>0</v>
      </c>
      <c r="D48" s="176"/>
      <c r="J48" s="160">
        <f>production_prévue-J37-J38</f>
        <v>0</v>
      </c>
      <c r="K48" s="176"/>
    </row>
    <row r="49" spans="1:18" ht="20.100000000000001" customHeight="1" x14ac:dyDescent="0.2">
      <c r="B49" s="901" t="s">
        <v>107</v>
      </c>
      <c r="C49" s="902">
        <f>C14</f>
        <v>0</v>
      </c>
      <c r="D49" s="903"/>
      <c r="J49" s="902">
        <f>J14</f>
        <v>0</v>
      </c>
      <c r="K49" s="903"/>
    </row>
    <row r="50" spans="1:18" ht="21.95" customHeight="1" x14ac:dyDescent="0.2">
      <c r="A50" s="10"/>
      <c r="B50" s="904" t="s">
        <v>76</v>
      </c>
      <c r="C50" s="905">
        <f>C49+C48</f>
        <v>0</v>
      </c>
      <c r="D50" s="906">
        <f>C50-C22</f>
        <v>0</v>
      </c>
      <c r="J50" s="905">
        <f>J49+J48</f>
        <v>0</v>
      </c>
      <c r="K50" s="906">
        <f>J50-J22</f>
        <v>0</v>
      </c>
      <c r="R50" s="20"/>
    </row>
    <row r="51" spans="1:18" ht="3" customHeight="1" x14ac:dyDescent="0.2">
      <c r="D51" s="177"/>
      <c r="J51" s="12"/>
      <c r="K51" s="177"/>
      <c r="Q51" s="169"/>
    </row>
    <row r="52" spans="1:18" ht="20.100000000000001" customHeight="1" x14ac:dyDescent="0.2">
      <c r="A52" s="5"/>
      <c r="B52" s="520" t="s">
        <v>152</v>
      </c>
      <c r="C52" s="160">
        <f>production-C42-C43</f>
        <v>0</v>
      </c>
      <c r="D52" s="176"/>
      <c r="J52" s="160">
        <f>production_prévue-J42-J43</f>
        <v>0</v>
      </c>
      <c r="K52" s="176"/>
    </row>
    <row r="53" spans="1:18" ht="20.100000000000001" customHeight="1" x14ac:dyDescent="0.2">
      <c r="B53" s="901" t="s">
        <v>107</v>
      </c>
      <c r="C53" s="902">
        <f>C14</f>
        <v>0</v>
      </c>
      <c r="D53" s="903"/>
      <c r="J53" s="902">
        <f>J14</f>
        <v>0</v>
      </c>
      <c r="K53" s="903"/>
    </row>
    <row r="54" spans="1:18" ht="21.95" customHeight="1" x14ac:dyDescent="0.2">
      <c r="A54" s="10"/>
      <c r="B54" s="904" t="s">
        <v>153</v>
      </c>
      <c r="C54" s="905">
        <f>C53+C52</f>
        <v>0</v>
      </c>
      <c r="D54" s="906">
        <f>C54-C26</f>
        <v>0</v>
      </c>
      <c r="J54" s="905">
        <f>J53+J52</f>
        <v>0</v>
      </c>
      <c r="K54" s="906">
        <f>J54-J26</f>
        <v>0</v>
      </c>
      <c r="R54" s="20"/>
    </row>
    <row r="55" spans="1:18" ht="15" customHeight="1" x14ac:dyDescent="0.2"/>
    <row r="56" spans="1:18" ht="15" customHeight="1" x14ac:dyDescent="0.2"/>
    <row r="57" spans="1:18" ht="15" customHeight="1" x14ac:dyDescent="0.2"/>
    <row r="58" spans="1:18" ht="15" customHeight="1" x14ac:dyDescent="0.2"/>
    <row r="59" spans="1:18" ht="15" customHeight="1" x14ac:dyDescent="0.2"/>
    <row r="60" spans="1:18" ht="15" customHeight="1" x14ac:dyDescent="0.2"/>
    <row r="61" spans="1:18" ht="15" customHeight="1" x14ac:dyDescent="0.2"/>
    <row r="62" spans="1:18" ht="15" customHeight="1" x14ac:dyDescent="0.2"/>
    <row r="63" spans="1:18" ht="15" customHeight="1" x14ac:dyDescent="0.2"/>
    <row r="64" spans="1:18"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sheetData>
  <sheetProtection algorithmName="SHA-512" hashValue="D+PbE3Lj3v5IFqkf/ZjESQWPXErwWTp4Qirj/S88bLR4EFYPJFMPHIhqP8ImkMUrDY+evmdFhQyBb920j8Kz3w==" saltValue="QDSrmpj+C1lr9RNQefWDMg==" spinCount="100000" sheet="1" formatCells="0" formatColumns="0" formatRows="0" insertColumns="0" insertRows="0" insertHyperlinks="0" deleteColumns="0" deleteRows="0" sort="0" autoFilter="0" pivotTables="0"/>
  <mergeCells count="22">
    <mergeCell ref="M17:O17"/>
    <mergeCell ref="F17:H17"/>
    <mergeCell ref="M33:O33"/>
    <mergeCell ref="M35:O35"/>
    <mergeCell ref="M26:O26"/>
    <mergeCell ref="M25:O25"/>
    <mergeCell ref="M22:O22"/>
    <mergeCell ref="F22:H22"/>
    <mergeCell ref="F26:H26"/>
    <mergeCell ref="F25:H25"/>
    <mergeCell ref="F29:H29"/>
    <mergeCell ref="F33:H33"/>
    <mergeCell ref="F35:H35"/>
    <mergeCell ref="C2:D2"/>
    <mergeCell ref="F13:H13"/>
    <mergeCell ref="Q2:Q3"/>
    <mergeCell ref="J2:K2"/>
    <mergeCell ref="M13:O13"/>
    <mergeCell ref="F2:H2"/>
    <mergeCell ref="G3:H3"/>
    <mergeCell ref="M2:O2"/>
    <mergeCell ref="N3:O3"/>
  </mergeCells>
  <phoneticPr fontId="0" type="noConversion"/>
  <conditionalFormatting sqref="P33 R33 P25:P26">
    <cfRule type="cellIs" dxfId="878" priority="1226" stopIfTrue="1" operator="equal">
      <formula>0</formula>
    </cfRule>
    <cfRule type="cellIs" dxfId="877" priority="1227" stopIfTrue="1" operator="lessThan">
      <formula>0</formula>
    </cfRule>
  </conditionalFormatting>
  <conditionalFormatting sqref="K25 Q33">
    <cfRule type="cellIs" dxfId="876" priority="1230" stopIfTrue="1" operator="equal">
      <formula>0</formula>
    </cfRule>
  </conditionalFormatting>
  <conditionalFormatting sqref="Q51 Q35 Q37:Q40">
    <cfRule type="cellIs" dxfId="875" priority="1232" stopIfTrue="1" operator="equal">
      <formula>0</formula>
    </cfRule>
  </conditionalFormatting>
  <conditionalFormatting sqref="C25:D25">
    <cfRule type="cellIs" dxfId="874" priority="1237" stopIfTrue="1" operator="lessThan">
      <formula>0</formula>
    </cfRule>
  </conditionalFormatting>
  <conditionalFormatting sqref="R30:R31">
    <cfRule type="cellIs" dxfId="873" priority="1243" stopIfTrue="1" operator="greaterThan">
      <formula>1</formula>
    </cfRule>
    <cfRule type="cellIs" dxfId="872" priority="1244" stopIfTrue="1" operator="lessThan">
      <formula>1</formula>
    </cfRule>
    <cfRule type="cellIs" dxfId="871" priority="1245" stopIfTrue="1" operator="equal">
      <formula>1</formula>
    </cfRule>
  </conditionalFormatting>
  <conditionalFormatting sqref="R11 I37:I40 O48:O50 E37:E40 L37:L40 I51 E48:E51 L48:L51 L55:L1048576 E55:E1048576 I55:I1048576 H48:I50 H36:I36 H41:I41 I46:I47 H52:I54">
    <cfRule type="cellIs" dxfId="870" priority="598" stopIfTrue="1" operator="equal">
      <formula>0</formula>
    </cfRule>
  </conditionalFormatting>
  <conditionalFormatting sqref="K25">
    <cfRule type="cellIs" dxfId="869" priority="587" operator="lessThan">
      <formula>0</formula>
    </cfRule>
  </conditionalFormatting>
  <conditionalFormatting sqref="J33">
    <cfRule type="cellIs" dxfId="868" priority="560" operator="lessThan">
      <formula>0</formula>
    </cfRule>
  </conditionalFormatting>
  <conditionalFormatting sqref="C33">
    <cfRule type="cellIs" dxfId="867" priority="558" stopIfTrue="1" operator="lessThan">
      <formula>0</formula>
    </cfRule>
  </conditionalFormatting>
  <conditionalFormatting sqref="J22:K22">
    <cfRule type="cellIs" dxfId="866" priority="536" operator="lessThan">
      <formula>0</formula>
    </cfRule>
  </conditionalFormatting>
  <conditionalFormatting sqref="D33">
    <cfRule type="cellIs" dxfId="865" priority="502" stopIfTrue="1" operator="equal">
      <formula>0</formula>
    </cfRule>
    <cfRule type="cellIs" dxfId="864" priority="503" stopIfTrue="1" operator="lessThan">
      <formula>0</formula>
    </cfRule>
  </conditionalFormatting>
  <conditionalFormatting sqref="K33">
    <cfRule type="cellIs" dxfId="863" priority="501" stopIfTrue="1" operator="equal">
      <formula>0</formula>
    </cfRule>
  </conditionalFormatting>
  <conditionalFormatting sqref="K33">
    <cfRule type="cellIs" dxfId="862" priority="500" operator="lessThan">
      <formula>0</formula>
    </cfRule>
  </conditionalFormatting>
  <conditionalFormatting sqref="C35 C40:D40 C39">
    <cfRule type="cellIs" dxfId="861" priority="473" operator="lessThan">
      <formula>0</formula>
    </cfRule>
  </conditionalFormatting>
  <conditionalFormatting sqref="D35">
    <cfRule type="cellIs" dxfId="860" priority="472" operator="lessThan">
      <formula>0</formula>
    </cfRule>
  </conditionalFormatting>
  <conditionalFormatting sqref="J35">
    <cfRule type="cellIs" dxfId="859" priority="471" operator="lessThan">
      <formula>0</formula>
    </cfRule>
  </conditionalFormatting>
  <conditionalFormatting sqref="O10">
    <cfRule type="cellIs" dxfId="858" priority="435" stopIfTrue="1" operator="equal">
      <formula>0</formula>
    </cfRule>
  </conditionalFormatting>
  <conditionalFormatting sqref="O11">
    <cfRule type="cellIs" dxfId="857" priority="434" stopIfTrue="1" operator="equal">
      <formula>0</formula>
    </cfRule>
  </conditionalFormatting>
  <conditionalFormatting sqref="J26:K26">
    <cfRule type="cellIs" dxfId="856" priority="362" operator="lessThan">
      <formula>0</formula>
    </cfRule>
  </conditionalFormatting>
  <conditionalFormatting sqref="C22:D22">
    <cfRule type="cellIs" dxfId="855" priority="357" operator="lessThan">
      <formula>0</formula>
    </cfRule>
  </conditionalFormatting>
  <conditionalFormatting sqref="P29">
    <cfRule type="cellIs" dxfId="854" priority="350" stopIfTrue="1" operator="equal">
      <formula>0</formula>
    </cfRule>
    <cfRule type="cellIs" dxfId="853" priority="351" stopIfTrue="1" operator="lessThan">
      <formula>0</formula>
    </cfRule>
  </conditionalFormatting>
  <conditionalFormatting sqref="R29">
    <cfRule type="cellIs" dxfId="852" priority="352" stopIfTrue="1" operator="equal">
      <formula>0</formula>
    </cfRule>
  </conditionalFormatting>
  <conditionalFormatting sqref="K29">
    <cfRule type="cellIs" dxfId="851" priority="353" stopIfTrue="1" operator="equal">
      <formula>0</formula>
    </cfRule>
  </conditionalFormatting>
  <conditionalFormatting sqref="C29:D29">
    <cfRule type="cellIs" dxfId="850" priority="355" stopIfTrue="1" operator="lessThan">
      <formula>0</formula>
    </cfRule>
  </conditionalFormatting>
  <conditionalFormatting sqref="K29">
    <cfRule type="cellIs" dxfId="849" priority="349" operator="lessThan">
      <formula>0</formula>
    </cfRule>
  </conditionalFormatting>
  <conditionalFormatting sqref="O29">
    <cfRule type="cellIs" dxfId="848" priority="345" stopIfTrue="1" operator="equal">
      <formula>0</formula>
    </cfRule>
    <cfRule type="cellIs" dxfId="847" priority="346" stopIfTrue="1" operator="lessThan">
      <formula>0</formula>
    </cfRule>
  </conditionalFormatting>
  <conditionalFormatting sqref="K35">
    <cfRule type="cellIs" dxfId="846" priority="344" operator="lessThan">
      <formula>0</formula>
    </cfRule>
  </conditionalFormatting>
  <conditionalFormatting sqref="O32 H32 R32">
    <cfRule type="cellIs" dxfId="845" priority="343" stopIfTrue="1" operator="equal">
      <formula>0</formula>
    </cfRule>
  </conditionalFormatting>
  <conditionalFormatting sqref="R34 H34">
    <cfRule type="cellIs" dxfId="844" priority="338" stopIfTrue="1" operator="equal">
      <formula>0</formula>
    </cfRule>
  </conditionalFormatting>
  <conditionalFormatting sqref="R49">
    <cfRule type="cellIs" dxfId="843" priority="336" stopIfTrue="1" operator="equal">
      <formula>0</formula>
    </cfRule>
  </conditionalFormatting>
  <conditionalFormatting sqref="E33">
    <cfRule type="cellIs" dxfId="842" priority="321" stopIfTrue="1" operator="equal">
      <formula>0</formula>
    </cfRule>
    <cfRule type="cellIs" dxfId="841" priority="322" stopIfTrue="1" operator="lessThan">
      <formula>0</formula>
    </cfRule>
  </conditionalFormatting>
  <conditionalFormatting sqref="E30:E31 E33 E35">
    <cfRule type="cellIs" dxfId="840" priority="323" stopIfTrue="1" operator="equal">
      <formula>0</formula>
    </cfRule>
  </conditionalFormatting>
  <conditionalFormatting sqref="E30:E31">
    <cfRule type="cellIs" dxfId="839" priority="324" stopIfTrue="1" operator="greaterThan">
      <formula>1</formula>
    </cfRule>
    <cfRule type="cellIs" dxfId="838" priority="325" stopIfTrue="1" operator="lessThan">
      <formula>1</formula>
    </cfRule>
    <cfRule type="cellIs" dxfId="837" priority="326" stopIfTrue="1" operator="equal">
      <formula>1</formula>
    </cfRule>
  </conditionalFormatting>
  <conditionalFormatting sqref="E11">
    <cfRule type="cellIs" dxfId="836" priority="320" stopIfTrue="1" operator="equal">
      <formula>0</formula>
    </cfRule>
  </conditionalFormatting>
  <conditionalFormatting sqref="E32">
    <cfRule type="cellIs" dxfId="835" priority="293" stopIfTrue="1" operator="equal">
      <formula>0</formula>
    </cfRule>
  </conditionalFormatting>
  <conditionalFormatting sqref="E29">
    <cfRule type="cellIs" dxfId="834" priority="294" stopIfTrue="1" operator="equal">
      <formula>0</formula>
    </cfRule>
  </conditionalFormatting>
  <conditionalFormatting sqref="E34">
    <cfRule type="cellIs" dxfId="833" priority="292" stopIfTrue="1" operator="equal">
      <formula>0</formula>
    </cfRule>
  </conditionalFormatting>
  <conditionalFormatting sqref="L33">
    <cfRule type="cellIs" dxfId="832" priority="282" stopIfTrue="1" operator="equal">
      <formula>0</formula>
    </cfRule>
    <cfRule type="cellIs" dxfId="831" priority="283" stopIfTrue="1" operator="lessThan">
      <formula>0</formula>
    </cfRule>
  </conditionalFormatting>
  <conditionalFormatting sqref="L30:L31 L33 L35">
    <cfRule type="cellIs" dxfId="830" priority="284" stopIfTrue="1" operator="equal">
      <formula>0</formula>
    </cfRule>
  </conditionalFormatting>
  <conditionalFormatting sqref="L30:L31">
    <cfRule type="cellIs" dxfId="829" priority="285" stopIfTrue="1" operator="greaterThan">
      <formula>1</formula>
    </cfRule>
    <cfRule type="cellIs" dxfId="828" priority="286" stopIfTrue="1" operator="lessThan">
      <formula>1</formula>
    </cfRule>
    <cfRule type="cellIs" dxfId="827" priority="287" stopIfTrue="1" operator="equal">
      <formula>1</formula>
    </cfRule>
  </conditionalFormatting>
  <conditionalFormatting sqref="L11">
    <cfRule type="cellIs" dxfId="826" priority="281" stopIfTrue="1" operator="equal">
      <formula>0</formula>
    </cfRule>
  </conditionalFormatting>
  <conditionalFormatting sqref="L32">
    <cfRule type="cellIs" dxfId="825" priority="254" stopIfTrue="1" operator="equal">
      <formula>0</formula>
    </cfRule>
  </conditionalFormatting>
  <conditionalFormatting sqref="L29">
    <cfRule type="cellIs" dxfId="824" priority="255" stopIfTrue="1" operator="equal">
      <formula>0</formula>
    </cfRule>
  </conditionalFormatting>
  <conditionalFormatting sqref="L34">
    <cfRule type="cellIs" dxfId="823" priority="253" stopIfTrue="1" operator="equal">
      <formula>0</formula>
    </cfRule>
  </conditionalFormatting>
  <conditionalFormatting sqref="I11">
    <cfRule type="cellIs" dxfId="822" priority="206" stopIfTrue="1" operator="equal">
      <formula>0</formula>
    </cfRule>
  </conditionalFormatting>
  <conditionalFormatting sqref="I33">
    <cfRule type="cellIs" dxfId="821" priority="207" stopIfTrue="1" operator="equal">
      <formula>0</formula>
    </cfRule>
    <cfRule type="cellIs" dxfId="820" priority="208" stopIfTrue="1" operator="lessThan">
      <formula>0</formula>
    </cfRule>
  </conditionalFormatting>
  <conditionalFormatting sqref="I30:I31 I33 I35">
    <cfRule type="cellIs" dxfId="819" priority="209" stopIfTrue="1" operator="equal">
      <formula>0</formula>
    </cfRule>
  </conditionalFormatting>
  <conditionalFormatting sqref="I30:I31">
    <cfRule type="cellIs" dxfId="818" priority="210" stopIfTrue="1" operator="greaterThan">
      <formula>1</formula>
    </cfRule>
    <cfRule type="cellIs" dxfId="817" priority="211" stopIfTrue="1" operator="lessThan">
      <formula>1</formula>
    </cfRule>
    <cfRule type="cellIs" dxfId="816" priority="212" stopIfTrue="1" operator="equal">
      <formula>1</formula>
    </cfRule>
  </conditionalFormatting>
  <conditionalFormatting sqref="I29">
    <cfRule type="cellIs" dxfId="815" priority="196" stopIfTrue="1" operator="equal">
      <formula>0</formula>
    </cfRule>
  </conditionalFormatting>
  <conditionalFormatting sqref="I32">
    <cfRule type="cellIs" dxfId="814" priority="195" stopIfTrue="1" operator="equal">
      <formula>0</formula>
    </cfRule>
  </conditionalFormatting>
  <conditionalFormatting sqref="I34">
    <cfRule type="cellIs" dxfId="813" priority="194" stopIfTrue="1" operator="equal">
      <formula>0</formula>
    </cfRule>
  </conditionalFormatting>
  <conditionalFormatting sqref="Q29 Q25">
    <cfRule type="cellIs" dxfId="812" priority="148" operator="lessThan">
      <formula>0</formula>
    </cfRule>
  </conditionalFormatting>
  <conditionalFormatting sqref="J13:K13">
    <cfRule type="cellIs" dxfId="811" priority="144" operator="lessThan">
      <formula>0</formula>
    </cfRule>
  </conditionalFormatting>
  <conditionalFormatting sqref="C13:D13">
    <cfRule type="cellIs" dxfId="810" priority="141" operator="lessThan">
      <formula>0</formula>
    </cfRule>
  </conditionalFormatting>
  <conditionalFormatting sqref="Q13">
    <cfRule type="cellIs" dxfId="809" priority="140" stopIfTrue="1" operator="lessThan">
      <formula>0</formula>
    </cfRule>
  </conditionalFormatting>
  <conditionalFormatting sqref="J17:K17">
    <cfRule type="cellIs" dxfId="808" priority="136" operator="lessThan">
      <formula>0</formula>
    </cfRule>
  </conditionalFormatting>
  <conditionalFormatting sqref="C17:D17">
    <cfRule type="cellIs" dxfId="807" priority="133" operator="lessThan">
      <formula>0</formula>
    </cfRule>
  </conditionalFormatting>
  <conditionalFormatting sqref="O36 E36 L36">
    <cfRule type="cellIs" dxfId="806" priority="127" stopIfTrue="1" operator="equal">
      <formula>0</formula>
    </cfRule>
  </conditionalFormatting>
  <conditionalFormatting sqref="R36">
    <cfRule type="cellIs" dxfId="805" priority="126" stopIfTrue="1" operator="equal">
      <formula>0</formula>
    </cfRule>
  </conditionalFormatting>
  <conditionalFormatting sqref="C48">
    <cfRule type="cellIs" dxfId="804" priority="123" operator="lessThan">
      <formula>0</formula>
    </cfRule>
  </conditionalFormatting>
  <conditionalFormatting sqref="C49:C50">
    <cfRule type="cellIs" dxfId="803" priority="122" operator="lessThan">
      <formula>0</formula>
    </cfRule>
  </conditionalFormatting>
  <conditionalFormatting sqref="D39">
    <cfRule type="cellIs" dxfId="802" priority="120" stopIfTrue="1" operator="equal">
      <formula>0</formula>
    </cfRule>
    <cfRule type="cellIs" dxfId="801" priority="121" stopIfTrue="1" operator="lessThan">
      <formula>0</formula>
    </cfRule>
  </conditionalFormatting>
  <conditionalFormatting sqref="O41 L41 E41">
    <cfRule type="cellIs" dxfId="800" priority="119" stopIfTrue="1" operator="equal">
      <formula>0</formula>
    </cfRule>
  </conditionalFormatting>
  <conditionalFormatting sqref="Q42:Q45">
    <cfRule type="cellIs" dxfId="799" priority="118" stopIfTrue="1" operator="equal">
      <formula>0</formula>
    </cfRule>
  </conditionalFormatting>
  <conditionalFormatting sqref="I42:I45 L42:L45 E42:E47">
    <cfRule type="cellIs" dxfId="798" priority="117" stopIfTrue="1" operator="equal">
      <formula>0</formula>
    </cfRule>
  </conditionalFormatting>
  <conditionalFormatting sqref="C42:C44">
    <cfRule type="cellIs" dxfId="797" priority="116" operator="lessThan">
      <formula>0</formula>
    </cfRule>
  </conditionalFormatting>
  <conditionalFormatting sqref="D42">
    <cfRule type="cellIs" dxfId="796" priority="114" stopIfTrue="1" operator="equal">
      <formula>0</formula>
    </cfRule>
    <cfRule type="cellIs" dxfId="795" priority="115" stopIfTrue="1" operator="lessThan">
      <formula>0</formula>
    </cfRule>
  </conditionalFormatting>
  <conditionalFormatting sqref="D44">
    <cfRule type="cellIs" dxfId="794" priority="112" stopIfTrue="1" operator="equal">
      <formula>0</formula>
    </cfRule>
    <cfRule type="cellIs" dxfId="793" priority="113" stopIfTrue="1" operator="lessThan">
      <formula>0</formula>
    </cfRule>
  </conditionalFormatting>
  <conditionalFormatting sqref="D43">
    <cfRule type="cellIs" dxfId="792" priority="110" stopIfTrue="1" operator="equal">
      <formula>0</formula>
    </cfRule>
    <cfRule type="cellIs" dxfId="791" priority="111" stopIfTrue="1" operator="lessThan">
      <formula>0</formula>
    </cfRule>
  </conditionalFormatting>
  <conditionalFormatting sqref="O46:O47 L46:L47">
    <cfRule type="cellIs" dxfId="790" priority="107" stopIfTrue="1" operator="equal">
      <formula>0</formula>
    </cfRule>
  </conditionalFormatting>
  <conditionalFormatting sqref="C45">
    <cfRule type="cellIs" dxfId="789" priority="106" stopIfTrue="1" operator="equal">
      <formula>0</formula>
    </cfRule>
  </conditionalFormatting>
  <conditionalFormatting sqref="J45">
    <cfRule type="cellIs" dxfId="788" priority="90" stopIfTrue="1" operator="equal">
      <formula>0</formula>
    </cfRule>
  </conditionalFormatting>
  <conditionalFormatting sqref="J40:K40 J39">
    <cfRule type="cellIs" dxfId="787" priority="104" operator="lessThan">
      <formula>0</formula>
    </cfRule>
  </conditionalFormatting>
  <conditionalFormatting sqref="K42">
    <cfRule type="cellIs" dxfId="786" priority="97" stopIfTrue="1" operator="equal">
      <formula>0</formula>
    </cfRule>
    <cfRule type="cellIs" dxfId="785" priority="98" stopIfTrue="1" operator="lessThan">
      <formula>0</formula>
    </cfRule>
  </conditionalFormatting>
  <conditionalFormatting sqref="K39">
    <cfRule type="cellIs" dxfId="784" priority="100" stopIfTrue="1" operator="equal">
      <formula>0</formula>
    </cfRule>
    <cfRule type="cellIs" dxfId="783" priority="101" stopIfTrue="1" operator="lessThan">
      <formula>0</formula>
    </cfRule>
  </conditionalFormatting>
  <conditionalFormatting sqref="J42:J44">
    <cfRule type="cellIs" dxfId="782" priority="99" operator="lessThan">
      <formula>0</formula>
    </cfRule>
  </conditionalFormatting>
  <conditionalFormatting sqref="K44">
    <cfRule type="cellIs" dxfId="781" priority="95" stopIfTrue="1" operator="equal">
      <formula>0</formula>
    </cfRule>
    <cfRule type="cellIs" dxfId="780" priority="96" stopIfTrue="1" operator="lessThan">
      <formula>0</formula>
    </cfRule>
  </conditionalFormatting>
  <conditionalFormatting sqref="K43">
    <cfRule type="cellIs" dxfId="779" priority="93" stopIfTrue="1" operator="equal">
      <formula>0</formula>
    </cfRule>
    <cfRule type="cellIs" dxfId="778" priority="94" stopIfTrue="1" operator="lessThan">
      <formula>0</formula>
    </cfRule>
  </conditionalFormatting>
  <conditionalFormatting sqref="O52:O54 E52:E54 L52:L54">
    <cfRule type="cellIs" dxfId="777" priority="87" stopIfTrue="1" operator="equal">
      <formula>0</formula>
    </cfRule>
  </conditionalFormatting>
  <conditionalFormatting sqref="R53">
    <cfRule type="cellIs" dxfId="776" priority="86" stopIfTrue="1" operator="equal">
      <formula>0</formula>
    </cfRule>
  </conditionalFormatting>
  <conditionalFormatting sqref="C53:C54">
    <cfRule type="cellIs" dxfId="775" priority="82" operator="lessThan">
      <formula>0</formula>
    </cfRule>
  </conditionalFormatting>
  <conditionalFormatting sqref="C52">
    <cfRule type="cellIs" dxfId="774" priority="83" operator="lessThan">
      <formula>0</formula>
    </cfRule>
  </conditionalFormatting>
  <conditionalFormatting sqref="O34">
    <cfRule type="cellIs" dxfId="773" priority="81" stopIfTrue="1" operator="equal">
      <formula>0</formula>
    </cfRule>
  </conditionalFormatting>
  <conditionalFormatting sqref="J48">
    <cfRule type="cellIs" dxfId="772" priority="80" operator="lessThan">
      <formula>0</formula>
    </cfRule>
  </conditionalFormatting>
  <conditionalFormatting sqref="J49:J50">
    <cfRule type="cellIs" dxfId="771" priority="79" operator="lessThan">
      <formula>0</formula>
    </cfRule>
  </conditionalFormatting>
  <conditionalFormatting sqref="J53:J54">
    <cfRule type="cellIs" dxfId="770" priority="77" operator="lessThan">
      <formula>0</formula>
    </cfRule>
  </conditionalFormatting>
  <conditionalFormatting sqref="J52">
    <cfRule type="cellIs" dxfId="769" priority="78" operator="lessThan">
      <formula>0</formula>
    </cfRule>
  </conditionalFormatting>
  <conditionalFormatting sqref="O9">
    <cfRule type="cellIs" dxfId="768" priority="76" stopIfTrue="1" operator="equal">
      <formula>0</formula>
    </cfRule>
  </conditionalFormatting>
  <conditionalFormatting sqref="R12">
    <cfRule type="cellIs" dxfId="767" priority="73" stopIfTrue="1" operator="greaterThan">
      <formula>1</formula>
    </cfRule>
    <cfRule type="cellIs" dxfId="766" priority="74" stopIfTrue="1" operator="lessThan">
      <formula>1</formula>
    </cfRule>
    <cfRule type="cellIs" dxfId="765" priority="75" stopIfTrue="1" operator="equal">
      <formula>1</formula>
    </cfRule>
  </conditionalFormatting>
  <conditionalFormatting sqref="E12">
    <cfRule type="cellIs" dxfId="764" priority="69" stopIfTrue="1" operator="equal">
      <formula>0</formula>
    </cfRule>
  </conditionalFormatting>
  <conditionalFormatting sqref="E12">
    <cfRule type="cellIs" dxfId="763" priority="70" stopIfTrue="1" operator="greaterThan">
      <formula>1</formula>
    </cfRule>
    <cfRule type="cellIs" dxfId="762" priority="71" stopIfTrue="1" operator="lessThan">
      <formula>1</formula>
    </cfRule>
    <cfRule type="cellIs" dxfId="761" priority="72" stopIfTrue="1" operator="equal">
      <formula>1</formula>
    </cfRule>
  </conditionalFormatting>
  <conditionalFormatting sqref="L12">
    <cfRule type="cellIs" dxfId="760" priority="65" stopIfTrue="1" operator="equal">
      <formula>0</formula>
    </cfRule>
  </conditionalFormatting>
  <conditionalFormatting sqref="L12">
    <cfRule type="cellIs" dxfId="759" priority="66" stopIfTrue="1" operator="greaterThan">
      <formula>1</formula>
    </cfRule>
    <cfRule type="cellIs" dxfId="758" priority="67" stopIfTrue="1" operator="lessThan">
      <formula>1</formula>
    </cfRule>
    <cfRule type="cellIs" dxfId="757" priority="68" stopIfTrue="1" operator="equal">
      <formula>1</formula>
    </cfRule>
  </conditionalFormatting>
  <conditionalFormatting sqref="I12">
    <cfRule type="cellIs" dxfId="756" priority="61" stopIfTrue="1" operator="equal">
      <formula>0</formula>
    </cfRule>
  </conditionalFormatting>
  <conditionalFormatting sqref="I12">
    <cfRule type="cellIs" dxfId="755" priority="62" stopIfTrue="1" operator="greaterThan">
      <formula>1</formula>
    </cfRule>
    <cfRule type="cellIs" dxfId="754" priority="63" stopIfTrue="1" operator="lessThan">
      <formula>1</formula>
    </cfRule>
    <cfRule type="cellIs" dxfId="753" priority="64" stopIfTrue="1" operator="equal">
      <formula>1</formula>
    </cfRule>
  </conditionalFormatting>
  <conditionalFormatting sqref="K5">
    <cfRule type="cellIs" dxfId="752" priority="51" operator="lessThan">
      <formula>0</formula>
    </cfRule>
  </conditionalFormatting>
  <conditionalFormatting sqref="Q5">
    <cfRule type="cellIs" dxfId="751" priority="53" stopIfTrue="1" operator="lessThan">
      <formula>0</formula>
    </cfRule>
  </conditionalFormatting>
  <conditionalFormatting sqref="O5">
    <cfRule type="cellIs" dxfId="750" priority="52" stopIfTrue="1" operator="equal">
      <formula>0</formula>
    </cfRule>
  </conditionalFormatting>
  <conditionalFormatting sqref="R15 E15 L15">
    <cfRule type="cellIs" dxfId="749" priority="48" stopIfTrue="1" operator="greaterThan">
      <formula>1</formula>
    </cfRule>
    <cfRule type="cellIs" dxfId="748" priority="49" stopIfTrue="1" operator="lessThan">
      <formula>1</formula>
    </cfRule>
    <cfRule type="cellIs" dxfId="747" priority="50" stopIfTrue="1" operator="equal">
      <formula>1</formula>
    </cfRule>
  </conditionalFormatting>
  <conditionalFormatting sqref="I15">
    <cfRule type="cellIs" dxfId="746" priority="44" stopIfTrue="1" operator="equal">
      <formula>0</formula>
    </cfRule>
  </conditionalFormatting>
  <conditionalFormatting sqref="I15">
    <cfRule type="cellIs" dxfId="745" priority="45" stopIfTrue="1" operator="greaterThan">
      <formula>1</formula>
    </cfRule>
    <cfRule type="cellIs" dxfId="744" priority="46" stopIfTrue="1" operator="lessThan">
      <formula>1</formula>
    </cfRule>
    <cfRule type="cellIs" dxfId="743" priority="47" stopIfTrue="1" operator="equal">
      <formula>1</formula>
    </cfRule>
  </conditionalFormatting>
  <conditionalFormatting sqref="R16 E16 L16 I16">
    <cfRule type="cellIs" dxfId="742" priority="37" stopIfTrue="1" operator="greaterThan">
      <formula>1</formula>
    </cfRule>
    <cfRule type="cellIs" dxfId="741" priority="38" stopIfTrue="1" operator="lessThan">
      <formula>1</formula>
    </cfRule>
    <cfRule type="cellIs" dxfId="740" priority="39" stopIfTrue="1" operator="equal">
      <formula>1</formula>
    </cfRule>
  </conditionalFormatting>
  <conditionalFormatting sqref="L20 E20 R20 I20">
    <cfRule type="cellIs" dxfId="739" priority="34" stopIfTrue="1" operator="greaterThan">
      <formula>1</formula>
    </cfRule>
    <cfRule type="cellIs" dxfId="738" priority="35" stopIfTrue="1" operator="lessThan">
      <formula>1</formula>
    </cfRule>
    <cfRule type="cellIs" dxfId="737" priority="36" stopIfTrue="1" operator="equal">
      <formula>1</formula>
    </cfRule>
  </conditionalFormatting>
  <conditionalFormatting sqref="E21 I21 R21 L21">
    <cfRule type="cellIs" dxfId="736" priority="31" stopIfTrue="1" operator="greaterThan">
      <formula>1</formula>
    </cfRule>
    <cfRule type="cellIs" dxfId="735" priority="32" stopIfTrue="1" operator="lessThan">
      <formula>1</formula>
    </cfRule>
    <cfRule type="cellIs" dxfId="734" priority="33" stopIfTrue="1" operator="equal">
      <formula>1</formula>
    </cfRule>
  </conditionalFormatting>
  <conditionalFormatting sqref="R23 E23 L23 I23">
    <cfRule type="cellIs" dxfId="733" priority="28" stopIfTrue="1" operator="greaterThan">
      <formula>1</formula>
    </cfRule>
    <cfRule type="cellIs" dxfId="732" priority="29" stopIfTrue="1" operator="lessThan">
      <formula>1</formula>
    </cfRule>
    <cfRule type="cellIs" dxfId="731" priority="30" stopIfTrue="1" operator="equal">
      <formula>1</formula>
    </cfRule>
  </conditionalFormatting>
  <conditionalFormatting sqref="R24 E24 L24 I24">
    <cfRule type="cellIs" dxfId="730" priority="25" stopIfTrue="1" operator="greaterThan">
      <formula>1</formula>
    </cfRule>
    <cfRule type="cellIs" dxfId="729" priority="26" stopIfTrue="1" operator="lessThan">
      <formula>1</formula>
    </cfRule>
    <cfRule type="cellIs" dxfId="728" priority="27" stopIfTrue="1" operator="equal">
      <formula>1</formula>
    </cfRule>
  </conditionalFormatting>
  <conditionalFormatting sqref="R27 E27 L27 I27">
    <cfRule type="cellIs" dxfId="727" priority="22" stopIfTrue="1" operator="greaterThan">
      <formula>1</formula>
    </cfRule>
    <cfRule type="cellIs" dxfId="726" priority="23" stopIfTrue="1" operator="lessThan">
      <formula>1</formula>
    </cfRule>
    <cfRule type="cellIs" dxfId="725" priority="24" stopIfTrue="1" operator="equal">
      <formula>1</formula>
    </cfRule>
  </conditionalFormatting>
  <conditionalFormatting sqref="R28 E28 L28 I28">
    <cfRule type="cellIs" dxfId="724" priority="19" stopIfTrue="1" operator="greaterThan">
      <formula>1</formula>
    </cfRule>
    <cfRule type="cellIs" dxfId="723" priority="20" stopIfTrue="1" operator="lessThan">
      <formula>1</formula>
    </cfRule>
    <cfRule type="cellIs" dxfId="722" priority="21" stopIfTrue="1" operator="equal">
      <formula>1</formula>
    </cfRule>
  </conditionalFormatting>
  <conditionalFormatting sqref="J29">
    <cfRule type="cellIs" dxfId="721" priority="18" stopIfTrue="1" operator="lessThan">
      <formula>0</formula>
    </cfRule>
  </conditionalFormatting>
  <conditionalFormatting sqref="Q10:Q11">
    <cfRule type="cellIs" dxfId="720" priority="16" stopIfTrue="1" operator="lessThan">
      <formula>0</formula>
    </cfRule>
  </conditionalFormatting>
  <conditionalFormatting sqref="Q8">
    <cfRule type="cellIs" dxfId="719" priority="15" stopIfTrue="1" operator="lessThan">
      <formula>0</formula>
    </cfRule>
  </conditionalFormatting>
  <conditionalFormatting sqref="Q26 Q17 Q22">
    <cfRule type="cellIs" dxfId="718" priority="14" stopIfTrue="1" operator="lessThan">
      <formula>0</formula>
    </cfRule>
  </conditionalFormatting>
  <conditionalFormatting sqref="Q6">
    <cfRule type="cellIs" dxfId="717" priority="13" operator="lessThan">
      <formula>0</formula>
    </cfRule>
  </conditionalFormatting>
  <conditionalFormatting sqref="C30:C31 J30:J31 C18:C19 J18:J19 C14 J14">
    <cfRule type="cellIs" dxfId="716" priority="12" operator="equal">
      <formula>0</formula>
    </cfRule>
  </conditionalFormatting>
  <conditionalFormatting sqref="J37:J38">
    <cfRule type="cellIs" dxfId="715" priority="11" operator="lessThan">
      <formula>0</formula>
    </cfRule>
  </conditionalFormatting>
  <conditionalFormatting sqref="K37">
    <cfRule type="cellIs" dxfId="714" priority="9" stopIfTrue="1" operator="equal">
      <formula>0</formula>
    </cfRule>
    <cfRule type="cellIs" dxfId="713" priority="10" stopIfTrue="1" operator="lessThan">
      <formula>0</formula>
    </cfRule>
  </conditionalFormatting>
  <conditionalFormatting sqref="K38">
    <cfRule type="cellIs" dxfId="712" priority="7" stopIfTrue="1" operator="equal">
      <formula>0</formula>
    </cfRule>
    <cfRule type="cellIs" dxfId="711" priority="8" stopIfTrue="1" operator="lessThan">
      <formula>0</formula>
    </cfRule>
  </conditionalFormatting>
  <conditionalFormatting sqref="C37:C38">
    <cfRule type="cellIs" dxfId="710" priority="6" operator="lessThan">
      <formula>0</formula>
    </cfRule>
  </conditionalFormatting>
  <conditionalFormatting sqref="D37">
    <cfRule type="cellIs" dxfId="709" priority="4" stopIfTrue="1" operator="equal">
      <formula>0</formula>
    </cfRule>
    <cfRule type="cellIs" dxfId="708" priority="5" stopIfTrue="1" operator="lessThan">
      <formula>0</formula>
    </cfRule>
  </conditionalFormatting>
  <conditionalFormatting sqref="D38">
    <cfRule type="cellIs" dxfId="707" priority="2" stopIfTrue="1" operator="equal">
      <formula>0</formula>
    </cfRule>
    <cfRule type="cellIs" dxfId="706" priority="3" stopIfTrue="1" operator="lessThan">
      <formula>0</formula>
    </cfRule>
  </conditionalFormatting>
  <conditionalFormatting sqref="C26:D26">
    <cfRule type="cellIs" dxfId="705" priority="1" operator="lessThan">
      <formula>0</formula>
    </cfRule>
  </conditionalFormatting>
  <dataValidations count="2">
    <dataValidation type="list" allowBlank="1" showInputMessage="1" showErrorMessage="1" sqref="J3">
      <formula1>"€,K€,M€"</formula1>
    </dataValidation>
    <dataValidation allowBlank="1" showInputMessage="1" showErrorMessage="1" prompt="le nom de l'entreprise est à renseigner dans l'onglet Détail de l'activité" sqref="B2:C2"/>
  </dataValidations>
  <printOptions horizontalCentered="1"/>
  <pageMargins left="0" right="0" top="0" bottom="0" header="0" footer="0"/>
  <pageSetup paperSize="9" scale="7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U169"/>
  <sheetViews>
    <sheetView showGridLines="0" showRowColHeaders="0" workbookViewId="0">
      <pane ySplit="3" topLeftCell="A4" activePane="bottomLeft" state="frozenSplit"/>
      <selection pane="bottomLeft" activeCell="D2" sqref="D2:I2"/>
    </sheetView>
  </sheetViews>
  <sheetFormatPr baseColWidth="10" defaultRowHeight="12.75" x14ac:dyDescent="0.2"/>
  <cols>
    <col min="1" max="1" width="1.7109375" customWidth="1"/>
    <col min="2" max="2" width="45.7109375" customWidth="1"/>
    <col min="3" max="3" width="0.85546875" customWidth="1"/>
    <col min="4" max="4" width="10.7109375" style="398" customWidth="1"/>
    <col min="5" max="5" width="0.85546875" customWidth="1"/>
    <col min="6" max="6" width="10.7109375" style="398" customWidth="1"/>
    <col min="7" max="7" width="0.85546875" customWidth="1"/>
    <col min="8" max="8" width="10.7109375" style="398" customWidth="1"/>
    <col min="9" max="9" width="7.7109375" customWidth="1"/>
  </cols>
  <sheetData>
    <row r="1" spans="2:21" ht="6" customHeight="1" x14ac:dyDescent="0.2">
      <c r="U1" s="400"/>
    </row>
    <row r="2" spans="2:21" ht="20.25" customHeight="1" x14ac:dyDescent="0.2">
      <c r="B2" s="785" t="str">
        <f>IF(ISBLANK(société)," ",société)</f>
        <v xml:space="preserve"> </v>
      </c>
      <c r="D2" s="1211" t="s">
        <v>316</v>
      </c>
      <c r="E2" s="1212"/>
      <c r="F2" s="1212"/>
      <c r="G2" s="1212"/>
      <c r="H2" s="1212"/>
      <c r="I2" s="1213"/>
      <c r="U2" s="400"/>
    </row>
    <row r="3" spans="2:21" ht="6" customHeight="1" x14ac:dyDescent="0.2">
      <c r="U3" s="400"/>
    </row>
    <row r="4" spans="2:21" ht="20.100000000000001" customHeight="1" x14ac:dyDescent="0.2">
      <c r="B4" s="907" t="s">
        <v>299</v>
      </c>
      <c r="D4" s="790" t="s">
        <v>95</v>
      </c>
      <c r="F4" s="372" t="s">
        <v>116</v>
      </c>
      <c r="H4" s="1209" t="s">
        <v>100</v>
      </c>
      <c r="I4" s="1210"/>
    </row>
    <row r="5" spans="2:21" ht="20.100000000000001" customHeight="1" x14ac:dyDescent="0.2">
      <c r="B5" s="811" t="s">
        <v>293</v>
      </c>
      <c r="D5" s="827"/>
      <c r="F5" s="827"/>
      <c r="H5" s="813" t="str">
        <f t="shared" ref="H5:H10" si="0">IF(F5=0," ",F5-D5)</f>
        <v xml:space="preserve"> </v>
      </c>
      <c r="I5" s="72" t="str">
        <f>IF(ISERROR(H5/D5)," ",H5/D5)</f>
        <v xml:space="preserve"> </v>
      </c>
    </row>
    <row r="6" spans="2:21" ht="20.100000000000001" customHeight="1" x14ac:dyDescent="0.2">
      <c r="B6" s="814" t="s">
        <v>294</v>
      </c>
      <c r="D6" s="828"/>
      <c r="F6" s="828"/>
      <c r="H6" s="283" t="str">
        <f t="shared" si="0"/>
        <v xml:space="preserve"> </v>
      </c>
      <c r="I6" s="62" t="str">
        <f t="shared" ref="I6:I7" si="1">IF(ISERROR(H6/D6)," ",H6/D6)</f>
        <v xml:space="preserve"> </v>
      </c>
    </row>
    <row r="7" spans="2:21" ht="20.100000000000001" customHeight="1" x14ac:dyDescent="0.2">
      <c r="B7" s="814" t="s">
        <v>296</v>
      </c>
      <c r="D7" s="828"/>
      <c r="F7" s="828"/>
      <c r="H7" s="283" t="str">
        <f t="shared" si="0"/>
        <v xml:space="preserve"> </v>
      </c>
      <c r="I7" s="60" t="str">
        <f t="shared" si="1"/>
        <v xml:space="preserve"> </v>
      </c>
    </row>
    <row r="8" spans="2:21" ht="20.100000000000001" customHeight="1" x14ac:dyDescent="0.2">
      <c r="B8" s="814" t="s">
        <v>295</v>
      </c>
      <c r="D8" s="828"/>
      <c r="F8" s="828"/>
      <c r="H8" s="283" t="str">
        <f t="shared" si="0"/>
        <v xml:space="preserve"> </v>
      </c>
      <c r="I8" s="62" t="str">
        <f>IF(ISERROR(H8/D8)," ",H8/D8)</f>
        <v xml:space="preserve"> </v>
      </c>
    </row>
    <row r="9" spans="2:21" ht="20.100000000000001" customHeight="1" x14ac:dyDescent="0.2">
      <c r="B9" s="825"/>
      <c r="D9" s="828"/>
      <c r="F9" s="828"/>
      <c r="H9" s="283" t="str">
        <f t="shared" si="0"/>
        <v xml:space="preserve"> </v>
      </c>
      <c r="I9" s="62" t="str">
        <f>IF(ISERROR(H9/D9)," ",H9/D9)</f>
        <v xml:space="preserve"> </v>
      </c>
    </row>
    <row r="10" spans="2:21" ht="20.100000000000001" customHeight="1" x14ac:dyDescent="0.2">
      <c r="B10" s="826"/>
      <c r="D10" s="829"/>
      <c r="F10" s="829"/>
      <c r="H10" s="275" t="str">
        <f t="shared" si="0"/>
        <v xml:space="preserve"> </v>
      </c>
      <c r="I10" s="59" t="str">
        <f t="shared" ref="I10:I11" si="2">IF(ISERROR(H10/D10)," ",H10/D10)</f>
        <v xml:space="preserve"> </v>
      </c>
    </row>
    <row r="11" spans="2:21" ht="20.100000000000001" customHeight="1" x14ac:dyDescent="0.2">
      <c r="B11" s="822" t="s">
        <v>311</v>
      </c>
      <c r="C11" s="191"/>
      <c r="D11" s="823">
        <f>SUM(D5:D10)</f>
        <v>0</v>
      </c>
      <c r="E11" s="191"/>
      <c r="F11" s="823">
        <f>SUM(F5:F10)</f>
        <v>0</v>
      </c>
      <c r="G11" s="191"/>
      <c r="H11" s="824">
        <f>SUM(H5:H10)</f>
        <v>0</v>
      </c>
      <c r="I11" s="308" t="str">
        <f t="shared" si="2"/>
        <v xml:space="preserve"> </v>
      </c>
    </row>
    <row r="12" spans="2:21" ht="6" customHeight="1" x14ac:dyDescent="0.2">
      <c r="U12" s="400"/>
    </row>
    <row r="13" spans="2:21" ht="20.100000000000001" customHeight="1" x14ac:dyDescent="0.2">
      <c r="B13" s="907" t="s">
        <v>292</v>
      </c>
      <c r="D13" s="790" t="s">
        <v>95</v>
      </c>
      <c r="F13" s="372" t="s">
        <v>116</v>
      </c>
      <c r="H13" s="1209" t="s">
        <v>100</v>
      </c>
      <c r="I13" s="1210"/>
    </row>
    <row r="14" spans="2:21" ht="20.100000000000001" customHeight="1" x14ac:dyDescent="0.2">
      <c r="B14" s="826"/>
      <c r="D14" s="827"/>
      <c r="F14" s="827"/>
      <c r="H14" s="813" t="str">
        <f t="shared" ref="H14:H18" si="3">IF(F14=0," ",F14-D14)</f>
        <v xml:space="preserve"> </v>
      </c>
      <c r="I14" s="72" t="str">
        <f>IF(ISERROR(H14/D14)," ",H14/D14)</f>
        <v xml:space="preserve"> </v>
      </c>
    </row>
    <row r="15" spans="2:21" ht="20.100000000000001" customHeight="1" x14ac:dyDescent="0.2">
      <c r="B15" s="825"/>
      <c r="D15" s="828"/>
      <c r="F15" s="828"/>
      <c r="H15" s="283" t="str">
        <f t="shared" si="3"/>
        <v xml:space="preserve"> </v>
      </c>
      <c r="I15" s="62" t="str">
        <f t="shared" ref="I15:I16" si="4">IF(ISERROR(H15/D15)," ",H15/D15)</f>
        <v xml:space="preserve"> </v>
      </c>
    </row>
    <row r="16" spans="2:21" ht="20.100000000000001" customHeight="1" x14ac:dyDescent="0.2">
      <c r="B16" s="825"/>
      <c r="D16" s="828"/>
      <c r="F16" s="828"/>
      <c r="H16" s="283" t="str">
        <f t="shared" si="3"/>
        <v xml:space="preserve"> </v>
      </c>
      <c r="I16" s="60" t="str">
        <f t="shared" si="4"/>
        <v xml:space="preserve"> </v>
      </c>
    </row>
    <row r="17" spans="2:21" ht="20.100000000000001" customHeight="1" x14ac:dyDescent="0.2">
      <c r="B17" s="825"/>
      <c r="D17" s="828"/>
      <c r="F17" s="828"/>
      <c r="H17" s="283" t="str">
        <f t="shared" si="3"/>
        <v xml:space="preserve"> </v>
      </c>
      <c r="I17" s="62" t="str">
        <f>IF(ISERROR(H17/D17)," ",H17/D17)</f>
        <v xml:space="preserve"> </v>
      </c>
    </row>
    <row r="18" spans="2:21" ht="20.100000000000001" customHeight="1" x14ac:dyDescent="0.2">
      <c r="B18" s="826"/>
      <c r="D18" s="829"/>
      <c r="F18" s="829"/>
      <c r="H18" s="275" t="str">
        <f t="shared" si="3"/>
        <v xml:space="preserve"> </v>
      </c>
      <c r="I18" s="59" t="str">
        <f t="shared" ref="I18:I19" si="5">IF(ISERROR(H18/D18)," ",H18/D18)</f>
        <v xml:space="preserve"> </v>
      </c>
    </row>
    <row r="19" spans="2:21" ht="20.100000000000001" customHeight="1" x14ac:dyDescent="0.2">
      <c r="B19" s="822" t="s">
        <v>302</v>
      </c>
      <c r="C19" s="191"/>
      <c r="D19" s="823">
        <f>SUM(D14:D18)</f>
        <v>0</v>
      </c>
      <c r="E19" s="191"/>
      <c r="F19" s="823">
        <f>SUM(F14:F18)</f>
        <v>0</v>
      </c>
      <c r="G19" s="191"/>
      <c r="H19" s="824">
        <f>SUM(H14:H18)</f>
        <v>0</v>
      </c>
      <c r="I19" s="308" t="str">
        <f t="shared" si="5"/>
        <v xml:space="preserve"> </v>
      </c>
    </row>
    <row r="20" spans="2:21" ht="6" customHeight="1" x14ac:dyDescent="0.2">
      <c r="U20" s="400"/>
    </row>
    <row r="21" spans="2:21" ht="20.100000000000001" customHeight="1" x14ac:dyDescent="0.2">
      <c r="B21" s="907" t="s">
        <v>298</v>
      </c>
      <c r="D21" s="790" t="s">
        <v>95</v>
      </c>
      <c r="F21" s="372" t="s">
        <v>116</v>
      </c>
      <c r="H21" s="1209" t="s">
        <v>100</v>
      </c>
      <c r="I21" s="1210"/>
    </row>
    <row r="22" spans="2:21" ht="20.100000000000001" customHeight="1" x14ac:dyDescent="0.2">
      <c r="B22" s="826"/>
      <c r="D22" s="827"/>
      <c r="F22" s="827"/>
      <c r="H22" s="813" t="str">
        <f t="shared" ref="H22:H26" si="6">IF(F22=0," ",F22-D22)</f>
        <v xml:space="preserve"> </v>
      </c>
      <c r="I22" s="72" t="str">
        <f>IF(ISERROR(H22/D22)," ",H22/D22)</f>
        <v xml:space="preserve"> </v>
      </c>
    </row>
    <row r="23" spans="2:21" ht="20.100000000000001" customHeight="1" x14ac:dyDescent="0.2">
      <c r="B23" s="825"/>
      <c r="D23" s="828"/>
      <c r="F23" s="828"/>
      <c r="H23" s="283" t="str">
        <f t="shared" si="6"/>
        <v xml:space="preserve"> </v>
      </c>
      <c r="I23" s="62" t="str">
        <f t="shared" ref="I23:I24" si="7">IF(ISERROR(H23/D23)," ",H23/D23)</f>
        <v xml:space="preserve"> </v>
      </c>
    </row>
    <row r="24" spans="2:21" ht="20.100000000000001" customHeight="1" x14ac:dyDescent="0.2">
      <c r="B24" s="825"/>
      <c r="D24" s="828"/>
      <c r="F24" s="828"/>
      <c r="H24" s="283" t="str">
        <f t="shared" si="6"/>
        <v xml:space="preserve"> </v>
      </c>
      <c r="I24" s="60" t="str">
        <f t="shared" si="7"/>
        <v xml:space="preserve"> </v>
      </c>
    </row>
    <row r="25" spans="2:21" ht="20.100000000000001" customHeight="1" x14ac:dyDescent="0.2">
      <c r="B25" s="825"/>
      <c r="D25" s="828"/>
      <c r="F25" s="828"/>
      <c r="H25" s="283" t="str">
        <f t="shared" si="6"/>
        <v xml:space="preserve"> </v>
      </c>
      <c r="I25" s="62" t="str">
        <f>IF(ISERROR(H25/D25)," ",H25/D25)</f>
        <v xml:space="preserve"> </v>
      </c>
    </row>
    <row r="26" spans="2:21" ht="20.100000000000001" customHeight="1" x14ac:dyDescent="0.2">
      <c r="B26" s="826"/>
      <c r="D26" s="829"/>
      <c r="F26" s="829"/>
      <c r="H26" s="275" t="str">
        <f t="shared" si="6"/>
        <v xml:space="preserve"> </v>
      </c>
      <c r="I26" s="59" t="str">
        <f t="shared" ref="I26:I27" si="8">IF(ISERROR(H26/D26)," ",H26/D26)</f>
        <v xml:space="preserve"> </v>
      </c>
    </row>
    <row r="27" spans="2:21" ht="20.100000000000001" customHeight="1" x14ac:dyDescent="0.2">
      <c r="B27" s="822" t="s">
        <v>303</v>
      </c>
      <c r="C27" s="191"/>
      <c r="D27" s="823">
        <f>SUM(D22:D26)</f>
        <v>0</v>
      </c>
      <c r="E27" s="191"/>
      <c r="F27" s="823">
        <f>SUM(F22:F26)</f>
        <v>0</v>
      </c>
      <c r="G27" s="191"/>
      <c r="H27" s="824">
        <f>SUM(H22:H26)</f>
        <v>0</v>
      </c>
      <c r="I27" s="308" t="str">
        <f t="shared" si="8"/>
        <v xml:space="preserve"> </v>
      </c>
    </row>
    <row r="28" spans="2:21" ht="6" customHeight="1" x14ac:dyDescent="0.2"/>
    <row r="29" spans="2:21" ht="20.100000000000001" customHeight="1" x14ac:dyDescent="0.2">
      <c r="B29" s="907" t="s">
        <v>297</v>
      </c>
      <c r="D29" s="790" t="s">
        <v>95</v>
      </c>
      <c r="F29" s="372" t="s">
        <v>116</v>
      </c>
      <c r="H29" s="1209" t="s">
        <v>100</v>
      </c>
      <c r="I29" s="1210"/>
    </row>
    <row r="30" spans="2:21" ht="20.100000000000001" customHeight="1" x14ac:dyDescent="0.2">
      <c r="B30" s="826"/>
      <c r="D30" s="827"/>
      <c r="F30" s="827"/>
      <c r="H30" s="813" t="str">
        <f t="shared" ref="H30:H34" si="9">IF(F30=0," ",F30-D30)</f>
        <v xml:space="preserve"> </v>
      </c>
      <c r="I30" s="72" t="str">
        <f>IF(ISERROR(H30/D30)," ",H30/D30)</f>
        <v xml:space="preserve"> </v>
      </c>
    </row>
    <row r="31" spans="2:21" ht="20.100000000000001" customHeight="1" x14ac:dyDescent="0.2">
      <c r="B31" s="825"/>
      <c r="D31" s="828"/>
      <c r="F31" s="828"/>
      <c r="H31" s="283" t="str">
        <f t="shared" si="9"/>
        <v xml:space="preserve"> </v>
      </c>
      <c r="I31" s="62" t="str">
        <f t="shared" ref="I31:I35" si="10">IF(ISERROR(H31/D31)," ",H31/D31)</f>
        <v xml:space="preserve"> </v>
      </c>
    </row>
    <row r="32" spans="2:21" ht="20.100000000000001" customHeight="1" x14ac:dyDescent="0.2">
      <c r="B32" s="825"/>
      <c r="D32" s="828"/>
      <c r="F32" s="828"/>
      <c r="H32" s="283" t="str">
        <f t="shared" si="9"/>
        <v xml:space="preserve"> </v>
      </c>
      <c r="I32" s="60" t="str">
        <f t="shared" si="10"/>
        <v xml:space="preserve"> </v>
      </c>
    </row>
    <row r="33" spans="2:9" ht="20.100000000000001" customHeight="1" x14ac:dyDescent="0.2">
      <c r="B33" s="825"/>
      <c r="D33" s="828"/>
      <c r="F33" s="828"/>
      <c r="H33" s="283" t="str">
        <f t="shared" si="9"/>
        <v xml:space="preserve"> </v>
      </c>
      <c r="I33" s="62" t="str">
        <f>IF(ISERROR(H33/D33)," ",H33/D33)</f>
        <v xml:space="preserve"> </v>
      </c>
    </row>
    <row r="34" spans="2:9" ht="20.100000000000001" customHeight="1" x14ac:dyDescent="0.2">
      <c r="B34" s="826"/>
      <c r="D34" s="829"/>
      <c r="F34" s="829"/>
      <c r="H34" s="275" t="str">
        <f t="shared" si="9"/>
        <v xml:space="preserve"> </v>
      </c>
      <c r="I34" s="59" t="str">
        <f t="shared" si="10"/>
        <v xml:space="preserve"> </v>
      </c>
    </row>
    <row r="35" spans="2:9" ht="20.100000000000001" customHeight="1" x14ac:dyDescent="0.2">
      <c r="B35" s="822" t="s">
        <v>304</v>
      </c>
      <c r="C35" s="191"/>
      <c r="D35" s="823">
        <f>SUM(D30:D34)</f>
        <v>0</v>
      </c>
      <c r="E35" s="191"/>
      <c r="F35" s="823">
        <f>SUM(F30:F34)</f>
        <v>0</v>
      </c>
      <c r="G35" s="191"/>
      <c r="H35" s="824">
        <f>SUM(H30:H34)</f>
        <v>0</v>
      </c>
      <c r="I35" s="308" t="str">
        <f t="shared" si="10"/>
        <v xml:space="preserve"> </v>
      </c>
    </row>
    <row r="36" spans="2:9" ht="20.100000000000001" customHeight="1" x14ac:dyDescent="0.2">
      <c r="B36" s="908" t="s">
        <v>291</v>
      </c>
      <c r="I36" s="405"/>
    </row>
    <row r="37" spans="2:9" ht="20.100000000000001" customHeight="1" x14ac:dyDescent="0.2">
      <c r="B37" s="833" t="s">
        <v>78</v>
      </c>
      <c r="D37" s="790" t="s">
        <v>95</v>
      </c>
      <c r="F37" s="372" t="s">
        <v>116</v>
      </c>
      <c r="H37" s="1209" t="s">
        <v>100</v>
      </c>
      <c r="I37" s="1210"/>
    </row>
    <row r="38" spans="2:9" ht="20.100000000000001" customHeight="1" x14ac:dyDescent="0.2">
      <c r="B38" s="830"/>
      <c r="D38" s="831"/>
      <c r="F38" s="831"/>
      <c r="H38" s="832" t="str">
        <f>IF(F38=0," ",F38-D38)</f>
        <v xml:space="preserve"> </v>
      </c>
      <c r="I38" s="72" t="str">
        <f>IF(ISERROR(H38/D38)," ",H38/D38)</f>
        <v xml:space="preserve"> </v>
      </c>
    </row>
    <row r="39" spans="2:9" ht="20.100000000000001" customHeight="1" x14ac:dyDescent="0.2">
      <c r="B39" s="825"/>
      <c r="D39" s="828"/>
      <c r="F39" s="828"/>
      <c r="H39" s="283" t="str">
        <f t="shared" ref="H39:H40" si="11">IF(F39=0," ",F39-D39)</f>
        <v xml:space="preserve"> </v>
      </c>
      <c r="I39" s="62" t="str">
        <f t="shared" ref="I39:I40" si="12">IF(ISERROR(H39/D39)," ",H39/D39)</f>
        <v xml:space="preserve"> </v>
      </c>
    </row>
    <row r="40" spans="2:9" ht="20.100000000000001" customHeight="1" x14ac:dyDescent="0.2">
      <c r="B40" s="826"/>
      <c r="D40" s="829"/>
      <c r="F40" s="829"/>
      <c r="H40" s="275" t="str">
        <f t="shared" si="11"/>
        <v xml:space="preserve"> </v>
      </c>
      <c r="I40" s="791" t="str">
        <f t="shared" si="12"/>
        <v xml:space="preserve"> </v>
      </c>
    </row>
    <row r="41" spans="2:9" ht="20.100000000000001" customHeight="1" x14ac:dyDescent="0.2">
      <c r="B41" s="834" t="s">
        <v>301</v>
      </c>
      <c r="D41" s="790" t="s">
        <v>95</v>
      </c>
      <c r="F41" s="372" t="s">
        <v>116</v>
      </c>
      <c r="H41" s="1209" t="s">
        <v>100</v>
      </c>
      <c r="I41" s="1210"/>
    </row>
    <row r="42" spans="2:9" ht="20.100000000000001" customHeight="1" x14ac:dyDescent="0.2">
      <c r="B42" s="789"/>
      <c r="D42" s="787"/>
      <c r="F42" s="787"/>
      <c r="H42" s="275" t="str">
        <f t="shared" ref="H42:H44" si="13">IF(F42=0," ",F42-D42)</f>
        <v xml:space="preserve"> </v>
      </c>
      <c r="I42" s="72" t="str">
        <f>IF(ISERROR(H42/D42)," ",H42/D42)</f>
        <v xml:space="preserve"> </v>
      </c>
    </row>
    <row r="43" spans="2:9" ht="20.100000000000001" customHeight="1" x14ac:dyDescent="0.2">
      <c r="B43" s="788"/>
      <c r="D43" s="786"/>
      <c r="F43" s="786"/>
      <c r="H43" s="283" t="str">
        <f t="shared" si="13"/>
        <v xml:space="preserve"> </v>
      </c>
      <c r="I43" s="62" t="str">
        <f t="shared" ref="I43:I45" si="14">IF(ISERROR(H43/D43)," ",H43/D43)</f>
        <v xml:space="preserve"> </v>
      </c>
    </row>
    <row r="44" spans="2:9" ht="20.100000000000001" customHeight="1" x14ac:dyDescent="0.2">
      <c r="B44" s="789"/>
      <c r="D44" s="787"/>
      <c r="F44" s="787"/>
      <c r="H44" s="275" t="str">
        <f t="shared" si="13"/>
        <v xml:space="preserve"> </v>
      </c>
      <c r="I44" s="60" t="str">
        <f t="shared" si="14"/>
        <v xml:space="preserve"> </v>
      </c>
    </row>
    <row r="45" spans="2:9" ht="20.100000000000001" customHeight="1" x14ac:dyDescent="0.2">
      <c r="B45" s="822" t="s">
        <v>98</v>
      </c>
      <c r="C45" s="191"/>
      <c r="D45" s="823">
        <f>SUM(D38:D44)</f>
        <v>0</v>
      </c>
      <c r="E45" s="191"/>
      <c r="F45" s="823">
        <f>SUM(F38:F44)</f>
        <v>0</v>
      </c>
      <c r="G45" s="191"/>
      <c r="H45" s="824">
        <f>SUM(H38:H44)</f>
        <v>0</v>
      </c>
      <c r="I45" s="308" t="str">
        <f t="shared" si="14"/>
        <v xml:space="preserve"> </v>
      </c>
    </row>
    <row r="46" spans="2:9" ht="6" customHeight="1" x14ac:dyDescent="0.2"/>
    <row r="47" spans="2:9" ht="20.100000000000001" customHeight="1" x14ac:dyDescent="0.2">
      <c r="B47" s="907" t="s">
        <v>282</v>
      </c>
      <c r="D47" s="790" t="s">
        <v>95</v>
      </c>
      <c r="F47" s="372" t="s">
        <v>116</v>
      </c>
      <c r="H47" s="1209" t="s">
        <v>100</v>
      </c>
      <c r="I47" s="1210"/>
    </row>
    <row r="48" spans="2:9" ht="20.100000000000001" customHeight="1" x14ac:dyDescent="0.2">
      <c r="B48" s="826"/>
      <c r="D48" s="827"/>
      <c r="F48" s="827"/>
      <c r="H48" s="813" t="str">
        <f t="shared" ref="H48:H52" si="15">IF(F48=0," ",F48-D48)</f>
        <v xml:space="preserve"> </v>
      </c>
      <c r="I48" s="72" t="str">
        <f>IF(ISERROR(H48/D48)," ",H48/D48)</f>
        <v xml:space="preserve"> </v>
      </c>
    </row>
    <row r="49" spans="2:9" ht="20.100000000000001" customHeight="1" x14ac:dyDescent="0.2">
      <c r="B49" s="825"/>
      <c r="D49" s="828"/>
      <c r="F49" s="828"/>
      <c r="H49" s="283" t="str">
        <f t="shared" si="15"/>
        <v xml:space="preserve"> </v>
      </c>
      <c r="I49" s="62" t="str">
        <f t="shared" ref="I49:I50" si="16">IF(ISERROR(H49/D49)," ",H49/D49)</f>
        <v xml:space="preserve"> </v>
      </c>
    </row>
    <row r="50" spans="2:9" ht="20.100000000000001" customHeight="1" x14ac:dyDescent="0.2">
      <c r="B50" s="825"/>
      <c r="D50" s="828"/>
      <c r="F50" s="828"/>
      <c r="H50" s="283" t="str">
        <f t="shared" si="15"/>
        <v xml:space="preserve"> </v>
      </c>
      <c r="I50" s="60" t="str">
        <f t="shared" si="16"/>
        <v xml:space="preserve"> </v>
      </c>
    </row>
    <row r="51" spans="2:9" ht="20.100000000000001" customHeight="1" x14ac:dyDescent="0.2">
      <c r="B51" s="825"/>
      <c r="D51" s="828"/>
      <c r="F51" s="828"/>
      <c r="H51" s="283" t="str">
        <f t="shared" si="15"/>
        <v xml:space="preserve"> </v>
      </c>
      <c r="I51" s="62" t="str">
        <f>IF(ISERROR(H51/D51)," ",H51/D51)</f>
        <v xml:space="preserve"> </v>
      </c>
    </row>
    <row r="52" spans="2:9" ht="20.100000000000001" customHeight="1" x14ac:dyDescent="0.2">
      <c r="B52" s="826"/>
      <c r="D52" s="829"/>
      <c r="F52" s="829"/>
      <c r="H52" s="275" t="str">
        <f t="shared" si="15"/>
        <v xml:space="preserve"> </v>
      </c>
      <c r="I52" s="59" t="str">
        <f t="shared" ref="I52:I53" si="17">IF(ISERROR(H52/D52)," ",H52/D52)</f>
        <v xml:space="preserve"> </v>
      </c>
    </row>
    <row r="53" spans="2:9" ht="20.100000000000001" customHeight="1" x14ac:dyDescent="0.2">
      <c r="B53" s="822" t="s">
        <v>99</v>
      </c>
      <c r="C53" s="191"/>
      <c r="D53" s="823">
        <f>SUM(D48:D52)</f>
        <v>0</v>
      </c>
      <c r="E53" s="191"/>
      <c r="F53" s="823">
        <f>SUM(F48:F52)</f>
        <v>0</v>
      </c>
      <c r="G53" s="191"/>
      <c r="H53" s="824">
        <f>SUM(H48:H52)</f>
        <v>0</v>
      </c>
      <c r="I53" s="308" t="str">
        <f t="shared" si="17"/>
        <v xml:space="preserve"> </v>
      </c>
    </row>
    <row r="54" spans="2:9" ht="6" customHeight="1" x14ac:dyDescent="0.2"/>
    <row r="55" spans="2:9" ht="20.100000000000001" customHeight="1" x14ac:dyDescent="0.2">
      <c r="B55" s="907" t="s">
        <v>300</v>
      </c>
      <c r="D55" s="790" t="s">
        <v>95</v>
      </c>
      <c r="F55" s="372" t="s">
        <v>116</v>
      </c>
      <c r="H55" s="1209" t="s">
        <v>100</v>
      </c>
      <c r="I55" s="1210"/>
    </row>
    <row r="56" spans="2:9" ht="20.100000000000001" customHeight="1" x14ac:dyDescent="0.2">
      <c r="B56" s="826"/>
      <c r="D56" s="827"/>
      <c r="F56" s="827"/>
      <c r="H56" s="813" t="str">
        <f t="shared" ref="H56:H60" si="18">IF(F56=0," ",F56-D56)</f>
        <v xml:space="preserve"> </v>
      </c>
      <c r="I56" s="72" t="str">
        <f>IF(ISERROR(H56/D56)," ",H56/D56)</f>
        <v xml:space="preserve"> </v>
      </c>
    </row>
    <row r="57" spans="2:9" ht="20.100000000000001" customHeight="1" x14ac:dyDescent="0.2">
      <c r="B57" s="825"/>
      <c r="D57" s="828"/>
      <c r="F57" s="828"/>
      <c r="H57" s="283" t="str">
        <f t="shared" si="18"/>
        <v xml:space="preserve"> </v>
      </c>
      <c r="I57" s="62" t="str">
        <f t="shared" ref="I57:I58" si="19">IF(ISERROR(H57/D57)," ",H57/D57)</f>
        <v xml:space="preserve"> </v>
      </c>
    </row>
    <row r="58" spans="2:9" ht="20.100000000000001" customHeight="1" x14ac:dyDescent="0.2">
      <c r="B58" s="825"/>
      <c r="D58" s="828"/>
      <c r="F58" s="828"/>
      <c r="H58" s="283" t="str">
        <f t="shared" si="18"/>
        <v xml:space="preserve"> </v>
      </c>
      <c r="I58" s="60" t="str">
        <f t="shared" si="19"/>
        <v xml:space="preserve"> </v>
      </c>
    </row>
    <row r="59" spans="2:9" ht="20.100000000000001" customHeight="1" x14ac:dyDescent="0.2">
      <c r="B59" s="825"/>
      <c r="D59" s="828"/>
      <c r="F59" s="828"/>
      <c r="H59" s="283" t="str">
        <f t="shared" si="18"/>
        <v xml:space="preserve"> </v>
      </c>
      <c r="I59" s="62" t="str">
        <f>IF(ISERROR(H59/D59)," ",H59/D59)</f>
        <v xml:space="preserve"> </v>
      </c>
    </row>
    <row r="60" spans="2:9" ht="20.100000000000001" customHeight="1" x14ac:dyDescent="0.2">
      <c r="B60" s="826"/>
      <c r="D60" s="829"/>
      <c r="F60" s="829"/>
      <c r="H60" s="275" t="str">
        <f t="shared" si="18"/>
        <v xml:space="preserve"> </v>
      </c>
      <c r="I60" s="59" t="str">
        <f t="shared" ref="I60:I61" si="20">IF(ISERROR(H60/D60)," ",H60/D60)</f>
        <v xml:space="preserve"> </v>
      </c>
    </row>
    <row r="61" spans="2:9" ht="20.100000000000001" customHeight="1" x14ac:dyDescent="0.2">
      <c r="B61" s="822" t="s">
        <v>305</v>
      </c>
      <c r="C61" s="191"/>
      <c r="D61" s="823">
        <f>SUM(D56:D60)</f>
        <v>0</v>
      </c>
      <c r="E61" s="191"/>
      <c r="F61" s="823">
        <f>SUM(F56:F60)</f>
        <v>0</v>
      </c>
      <c r="G61" s="191"/>
      <c r="H61" s="824">
        <f>SUM(H56:H60)</f>
        <v>0</v>
      </c>
      <c r="I61" s="308" t="str">
        <f t="shared" si="20"/>
        <v xml:space="preserve"> </v>
      </c>
    </row>
    <row r="62" spans="2:9" ht="6" customHeight="1" x14ac:dyDescent="0.2"/>
    <row r="63" spans="2:9" ht="20.100000000000001" customHeight="1" x14ac:dyDescent="0.2">
      <c r="B63" s="907" t="s">
        <v>306</v>
      </c>
      <c r="D63" s="790" t="s">
        <v>95</v>
      </c>
      <c r="F63" s="372" t="s">
        <v>116</v>
      </c>
      <c r="H63" s="1209" t="s">
        <v>100</v>
      </c>
      <c r="I63" s="1210"/>
    </row>
    <row r="64" spans="2:9" ht="20.100000000000001" customHeight="1" x14ac:dyDescent="0.2">
      <c r="B64" s="811" t="s">
        <v>307</v>
      </c>
      <c r="D64" s="827"/>
      <c r="F64" s="827"/>
      <c r="H64" s="813" t="str">
        <f t="shared" ref="H64:H68" si="21">IF(F64=0," ",F64-D64)</f>
        <v xml:space="preserve"> </v>
      </c>
      <c r="I64" s="72" t="str">
        <f>IF(ISERROR(H64/D64)," ",H64/D64)</f>
        <v xml:space="preserve"> </v>
      </c>
    </row>
    <row r="65" spans="2:9" ht="20.100000000000001" customHeight="1" x14ac:dyDescent="0.2">
      <c r="B65" s="814" t="s">
        <v>308</v>
      </c>
      <c r="D65" s="828"/>
      <c r="F65" s="828"/>
      <c r="H65" s="283" t="str">
        <f t="shared" si="21"/>
        <v xml:space="preserve"> </v>
      </c>
      <c r="I65" s="62" t="str">
        <f t="shared" ref="I65:I66" si="22">IF(ISERROR(H65/D65)," ",H65/D65)</f>
        <v xml:space="preserve"> </v>
      </c>
    </row>
    <row r="66" spans="2:9" ht="20.100000000000001" customHeight="1" x14ac:dyDescent="0.2">
      <c r="B66" s="814" t="s">
        <v>309</v>
      </c>
      <c r="D66" s="828"/>
      <c r="F66" s="828"/>
      <c r="H66" s="283" t="str">
        <f t="shared" si="21"/>
        <v xml:space="preserve"> </v>
      </c>
      <c r="I66" s="60" t="str">
        <f t="shared" si="22"/>
        <v xml:space="preserve"> </v>
      </c>
    </row>
    <row r="67" spans="2:9" ht="20.100000000000001" customHeight="1" x14ac:dyDescent="0.2">
      <c r="B67" s="825"/>
      <c r="D67" s="828"/>
      <c r="F67" s="828"/>
      <c r="H67" s="283" t="str">
        <f t="shared" si="21"/>
        <v xml:space="preserve"> </v>
      </c>
      <c r="I67" s="62" t="str">
        <f>IF(ISERROR(H67/D67)," ",H67/D67)</f>
        <v xml:space="preserve"> </v>
      </c>
    </row>
    <row r="68" spans="2:9" ht="20.100000000000001" customHeight="1" x14ac:dyDescent="0.2">
      <c r="B68" s="826"/>
      <c r="D68" s="829"/>
      <c r="F68" s="829"/>
      <c r="H68" s="275" t="str">
        <f t="shared" si="21"/>
        <v xml:space="preserve"> </v>
      </c>
      <c r="I68" s="59" t="str">
        <f t="shared" ref="I68:I69" si="23">IF(ISERROR(H68/D68)," ",H68/D68)</f>
        <v xml:space="preserve"> </v>
      </c>
    </row>
    <row r="69" spans="2:9" ht="20.100000000000001" customHeight="1" x14ac:dyDescent="0.2">
      <c r="B69" s="822" t="s">
        <v>312</v>
      </c>
      <c r="C69" s="191"/>
      <c r="D69" s="823">
        <f>SUM(D64:D68)</f>
        <v>0</v>
      </c>
      <c r="E69" s="191"/>
      <c r="F69" s="823">
        <f>SUM(F64:F68)</f>
        <v>0</v>
      </c>
      <c r="G69" s="191"/>
      <c r="H69" s="824">
        <f>SUM(H64:H68)</f>
        <v>0</v>
      </c>
      <c r="I69" s="308" t="str">
        <f t="shared" si="23"/>
        <v xml:space="preserve"> </v>
      </c>
    </row>
    <row r="70" spans="2:9" ht="6" customHeight="1" x14ac:dyDescent="0.2"/>
    <row r="71" spans="2:9" s="654" customFormat="1" ht="20.100000000000001" customHeight="1" x14ac:dyDescent="0.2">
      <c r="B71" s="810" t="s">
        <v>310</v>
      </c>
      <c r="C71" s="267"/>
      <c r="D71" s="790" t="s">
        <v>95</v>
      </c>
      <c r="E71" s="565"/>
      <c r="F71" s="372" t="s">
        <v>116</v>
      </c>
      <c r="G71" s="565"/>
      <c r="H71" s="1209" t="s">
        <v>100</v>
      </c>
      <c r="I71" s="1210"/>
    </row>
    <row r="72" spans="2:9" s="808" customFormat="1" ht="20.100000000000001" customHeight="1" x14ac:dyDescent="0.2">
      <c r="B72" s="811" t="str">
        <f>B4</f>
        <v>Investissements immatériels</v>
      </c>
      <c r="C72" s="573"/>
      <c r="D72" s="812">
        <f>D11</f>
        <v>0</v>
      </c>
      <c r="E72" s="565"/>
      <c r="F72" s="812">
        <f>F11</f>
        <v>0</v>
      </c>
      <c r="G72" s="565"/>
      <c r="H72" s="813" t="str">
        <f t="shared" ref="H72:H76" si="24">IF(F72=0," ",F72-D72)</f>
        <v xml:space="preserve"> </v>
      </c>
      <c r="I72" s="72" t="str">
        <f>IF(ISERROR(H72/D72)," ",H72/D72)</f>
        <v xml:space="preserve"> </v>
      </c>
    </row>
    <row r="73" spans="2:9" s="808" customFormat="1" ht="20.100000000000001" customHeight="1" x14ac:dyDescent="0.2">
      <c r="B73" s="814" t="str">
        <f>B13</f>
        <v>Terrains, bâtiments, travaux et aménagements</v>
      </c>
      <c r="C73" s="573"/>
      <c r="D73" s="815">
        <f>D19</f>
        <v>0</v>
      </c>
      <c r="E73" s="565"/>
      <c r="F73" s="815">
        <f>F19</f>
        <v>0</v>
      </c>
      <c r="G73" s="565"/>
      <c r="H73" s="816" t="str">
        <f t="shared" si="24"/>
        <v xml:space="preserve"> </v>
      </c>
      <c r="I73" s="60" t="str">
        <f t="shared" ref="I73:I74" si="25">IF(ISERROR(H73/D73)," ",H73/D73)</f>
        <v xml:space="preserve"> </v>
      </c>
    </row>
    <row r="74" spans="2:9" s="808" customFormat="1" ht="20.100000000000001" customHeight="1" x14ac:dyDescent="0.2">
      <c r="B74" s="814" t="str">
        <f>B21</f>
        <v>Prototypes</v>
      </c>
      <c r="C74" s="573"/>
      <c r="D74" s="815">
        <f>D27</f>
        <v>0</v>
      </c>
      <c r="E74" s="565"/>
      <c r="F74" s="815">
        <f>F27</f>
        <v>0</v>
      </c>
      <c r="G74" s="565"/>
      <c r="H74" s="283" t="str">
        <f t="shared" si="24"/>
        <v xml:space="preserve"> </v>
      </c>
      <c r="I74" s="62" t="str">
        <f t="shared" si="25"/>
        <v xml:space="preserve"> </v>
      </c>
    </row>
    <row r="75" spans="2:9" s="808" customFormat="1" ht="20.100000000000001" customHeight="1" x14ac:dyDescent="0.2">
      <c r="B75" s="814" t="str">
        <f>B29</f>
        <v>Installations techniques, matériels et outillages</v>
      </c>
      <c r="C75" s="573"/>
      <c r="D75" s="817">
        <f>D35</f>
        <v>0</v>
      </c>
      <c r="E75" s="565"/>
      <c r="F75" s="817">
        <f>F35</f>
        <v>0</v>
      </c>
      <c r="G75" s="565"/>
      <c r="H75" s="283" t="str">
        <f t="shared" si="24"/>
        <v xml:space="preserve"> </v>
      </c>
      <c r="I75" s="62" t="str">
        <f>IF(ISERROR(H75/D75)," ",H75/D75)</f>
        <v xml:space="preserve"> </v>
      </c>
    </row>
    <row r="76" spans="2:9" s="808" customFormat="1" ht="20.100000000000001" customHeight="1" x14ac:dyDescent="0.2">
      <c r="B76" s="814" t="str">
        <f>B36</f>
        <v>Système d'information et bureautique</v>
      </c>
      <c r="C76" s="573"/>
      <c r="D76" s="815">
        <f>D45</f>
        <v>0</v>
      </c>
      <c r="E76" s="818"/>
      <c r="F76" s="815">
        <f>F45</f>
        <v>0</v>
      </c>
      <c r="G76" s="565"/>
      <c r="H76" s="283" t="str">
        <f t="shared" si="24"/>
        <v xml:space="preserve"> </v>
      </c>
      <c r="I76" s="62" t="str">
        <f t="shared" ref="I76" si="26">IF(ISERROR(H76/D76)," ",H76/D76)</f>
        <v xml:space="preserve"> </v>
      </c>
    </row>
    <row r="77" spans="2:9" s="808" customFormat="1" ht="20.100000000000001" customHeight="1" x14ac:dyDescent="0.2">
      <c r="B77" s="814" t="s">
        <v>282</v>
      </c>
      <c r="C77" s="573"/>
      <c r="D77" s="815">
        <f>D53</f>
        <v>0</v>
      </c>
      <c r="E77" s="818"/>
      <c r="F77" s="815">
        <f>F53</f>
        <v>0</v>
      </c>
      <c r="G77" s="565"/>
      <c r="H77" s="283" t="str">
        <f t="shared" ref="H77:H79" si="27">IF(F77=0," ",F77-D77)</f>
        <v xml:space="preserve"> </v>
      </c>
      <c r="I77" s="62" t="str">
        <f t="shared" ref="I77:I79" si="28">IF(ISERROR(H77/D77)," ",H77/D77)</f>
        <v xml:space="preserve"> </v>
      </c>
    </row>
    <row r="78" spans="2:9" s="808" customFormat="1" ht="20.100000000000001" customHeight="1" x14ac:dyDescent="0.2">
      <c r="B78" s="814" t="str">
        <f>B55</f>
        <v>Mobilier de bureau</v>
      </c>
      <c r="C78" s="573"/>
      <c r="D78" s="815">
        <f>D61</f>
        <v>0</v>
      </c>
      <c r="E78" s="818"/>
      <c r="F78" s="815">
        <f>F61</f>
        <v>0</v>
      </c>
      <c r="G78" s="565"/>
      <c r="H78" s="283" t="str">
        <f t="shared" si="27"/>
        <v xml:space="preserve"> </v>
      </c>
      <c r="I78" s="62" t="str">
        <f t="shared" si="28"/>
        <v xml:space="preserve"> </v>
      </c>
    </row>
    <row r="79" spans="2:9" s="808" customFormat="1" ht="20.100000000000001" customHeight="1" x14ac:dyDescent="0.2">
      <c r="B79" s="814" t="str">
        <f>B63</f>
        <v>Investissements financiers</v>
      </c>
      <c r="C79" s="573"/>
      <c r="D79" s="815">
        <f>D69</f>
        <v>0</v>
      </c>
      <c r="E79" s="818"/>
      <c r="F79" s="815">
        <f>F69</f>
        <v>0</v>
      </c>
      <c r="G79" s="565"/>
      <c r="H79" s="283" t="str">
        <f t="shared" si="27"/>
        <v xml:space="preserve"> </v>
      </c>
      <c r="I79" s="62" t="str">
        <f t="shared" si="28"/>
        <v xml:space="preserve"> </v>
      </c>
    </row>
    <row r="80" spans="2:9" s="654" customFormat="1" ht="21.95" customHeight="1" x14ac:dyDescent="0.2">
      <c r="B80" s="819" t="s">
        <v>79</v>
      </c>
      <c r="C80" s="267"/>
      <c r="D80" s="820">
        <f>D45+D35+D53+D61</f>
        <v>0</v>
      </c>
      <c r="E80" s="267"/>
      <c r="F80" s="820">
        <f>F45+F35+F53+F61</f>
        <v>0</v>
      </c>
      <c r="G80" s="267"/>
      <c r="H80" s="821">
        <f>H45+H35+H53+H61</f>
        <v>0</v>
      </c>
      <c r="I80" s="809" t="str">
        <f t="shared" ref="I80" si="29">IF(ISERROR(H80/D80)," ",H80/D80)</f>
        <v xml:space="preserve"> </v>
      </c>
    </row>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sheetData>
  <sheetProtection algorithmName="SHA-512" hashValue="YW5dujlDrpy5bZhok7OELBfrKTDOGKMWTk5ziInvUTkRBOFpBIiKiZgHj7YUiMmZ1S8O2GG6xXx3XlQb3EaDEg==" saltValue="GVql/6zu9fxL1svnXzBPhQ==" spinCount="100000" sheet="1" objects="1" scenarios="1"/>
  <mergeCells count="11">
    <mergeCell ref="H63:I63"/>
    <mergeCell ref="H71:I71"/>
    <mergeCell ref="H37:I37"/>
    <mergeCell ref="H41:I41"/>
    <mergeCell ref="D2:I2"/>
    <mergeCell ref="H29:I29"/>
    <mergeCell ref="H47:I47"/>
    <mergeCell ref="H55:I55"/>
    <mergeCell ref="H4:I4"/>
    <mergeCell ref="H13:I13"/>
    <mergeCell ref="H21:I21"/>
  </mergeCells>
  <conditionalFormatting sqref="I38">
    <cfRule type="cellIs" dxfId="704" priority="22" operator="lessThan">
      <formula>0</formula>
    </cfRule>
  </conditionalFormatting>
  <conditionalFormatting sqref="I39:I40">
    <cfRule type="cellIs" dxfId="703" priority="21" operator="lessThan">
      <formula>0</formula>
    </cfRule>
  </conditionalFormatting>
  <conditionalFormatting sqref="I42">
    <cfRule type="cellIs" dxfId="702" priority="20" operator="lessThan">
      <formula>0</formula>
    </cfRule>
  </conditionalFormatting>
  <conditionalFormatting sqref="I43:I44">
    <cfRule type="cellIs" dxfId="701" priority="19" operator="lessThan">
      <formula>0</formula>
    </cfRule>
  </conditionalFormatting>
  <conditionalFormatting sqref="I30 I33">
    <cfRule type="cellIs" dxfId="700" priority="18" operator="lessThan">
      <formula>0</formula>
    </cfRule>
  </conditionalFormatting>
  <conditionalFormatting sqref="I31:I32 I34">
    <cfRule type="cellIs" dxfId="699" priority="17" operator="lessThan">
      <formula>0</formula>
    </cfRule>
  </conditionalFormatting>
  <conditionalFormatting sqref="I57:I58 I60">
    <cfRule type="cellIs" dxfId="698" priority="12" operator="lessThan">
      <formula>0</formula>
    </cfRule>
  </conditionalFormatting>
  <conditionalFormatting sqref="I48 I51">
    <cfRule type="cellIs" dxfId="697" priority="15" operator="lessThan">
      <formula>0</formula>
    </cfRule>
  </conditionalFormatting>
  <conditionalFormatting sqref="I49:I50 I52">
    <cfRule type="cellIs" dxfId="696" priority="14" operator="lessThan">
      <formula>0</formula>
    </cfRule>
  </conditionalFormatting>
  <conditionalFormatting sqref="I56 I59">
    <cfRule type="cellIs" dxfId="695" priority="13" operator="lessThan">
      <formula>0</formula>
    </cfRule>
  </conditionalFormatting>
  <conditionalFormatting sqref="I6:I7 I10">
    <cfRule type="cellIs" dxfId="694" priority="10" operator="lessThan">
      <formula>0</formula>
    </cfRule>
  </conditionalFormatting>
  <conditionalFormatting sqref="I5 I8">
    <cfRule type="cellIs" dxfId="693" priority="11" operator="lessThan">
      <formula>0</formula>
    </cfRule>
  </conditionalFormatting>
  <conditionalFormatting sqref="I15:I16 I18">
    <cfRule type="cellIs" dxfId="692" priority="8" operator="lessThan">
      <formula>0</formula>
    </cfRule>
  </conditionalFormatting>
  <conditionalFormatting sqref="I14 I17">
    <cfRule type="cellIs" dxfId="691" priority="9" operator="lessThan">
      <formula>0</formula>
    </cfRule>
  </conditionalFormatting>
  <conditionalFormatting sqref="I9">
    <cfRule type="cellIs" dxfId="690" priority="7" operator="lessThan">
      <formula>0</formula>
    </cfRule>
  </conditionalFormatting>
  <conditionalFormatting sqref="I23:I24 I26">
    <cfRule type="cellIs" dxfId="689" priority="5" operator="lessThan">
      <formula>0</formula>
    </cfRule>
  </conditionalFormatting>
  <conditionalFormatting sqref="I22 I25">
    <cfRule type="cellIs" dxfId="688" priority="6" operator="lessThan">
      <formula>0</formula>
    </cfRule>
  </conditionalFormatting>
  <conditionalFormatting sqref="I65:I66 I68">
    <cfRule type="cellIs" dxfId="687" priority="3" operator="lessThan">
      <formula>0</formula>
    </cfRule>
  </conditionalFormatting>
  <conditionalFormatting sqref="I64 I67">
    <cfRule type="cellIs" dxfId="686" priority="4" operator="lessThan">
      <formula>0</formula>
    </cfRule>
  </conditionalFormatting>
  <conditionalFormatting sqref="I73:I74 I76:I79">
    <cfRule type="cellIs" dxfId="685" priority="1" operator="lessThan">
      <formula>0</formula>
    </cfRule>
  </conditionalFormatting>
  <conditionalFormatting sqref="I72 I75">
    <cfRule type="cellIs" dxfId="684" priority="2" operator="lessThan">
      <formula>0</formula>
    </cfRule>
  </conditionalFormatting>
  <dataValidations count="1">
    <dataValidation allowBlank="1" showInputMessage="1" showErrorMessage="1" prompt="le nom de l'entreprise est à renseigner dans l'onglet Détail de l'activité" sqref="B2"/>
  </dataValidations>
  <pageMargins left="0" right="0" top="0" bottom="0" header="0" footer="0"/>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Q20"/>
  <sheetViews>
    <sheetView showGridLines="0" showRowColHeaders="0" workbookViewId="0">
      <pane ySplit="5" topLeftCell="A6" activePane="bottomLeft" state="frozenSplit"/>
      <selection pane="bottomLeft" activeCell="G2" sqref="G2:N2"/>
    </sheetView>
  </sheetViews>
  <sheetFormatPr baseColWidth="10" defaultColWidth="11.42578125" defaultRowHeight="12.75" x14ac:dyDescent="0.2"/>
  <cols>
    <col min="1" max="1" width="1.7109375" style="267" customWidth="1"/>
    <col min="2" max="2" width="13.7109375" style="267" customWidth="1"/>
    <col min="3" max="3" width="11.42578125" style="267"/>
    <col min="4" max="5" width="12.7109375" style="267" customWidth="1"/>
    <col min="6" max="6" width="3.7109375" style="316" customWidth="1"/>
    <col min="7" max="7" width="12.7109375" style="267" customWidth="1"/>
    <col min="8" max="8" width="8.7109375" style="267" customWidth="1"/>
    <col min="9" max="9" width="12.7109375" style="267" customWidth="1"/>
    <col min="10" max="10" width="1.7109375" style="268" customWidth="1"/>
    <col min="11" max="11" width="12.7109375" style="267" customWidth="1"/>
    <col min="12" max="12" width="8.7109375" style="267" customWidth="1"/>
    <col min="13" max="13" width="12.7109375" style="267" customWidth="1"/>
    <col min="14" max="14" width="8.7109375" style="267" customWidth="1"/>
    <col min="15" max="15" width="1.7109375" style="267" customWidth="1"/>
    <col min="16" max="16384" width="11.42578125" style="267"/>
  </cols>
  <sheetData>
    <row r="1" spans="2:17" ht="6" customHeight="1" x14ac:dyDescent="0.2"/>
    <row r="2" spans="2:17" ht="20.100000000000001" customHeight="1" x14ac:dyDescent="0.2">
      <c r="B2" s="1095" t="str">
        <f>IF(ISBLANK(société)," ",société)</f>
        <v xml:space="preserve"> </v>
      </c>
      <c r="C2" s="1216"/>
      <c r="D2" s="1216"/>
      <c r="E2" s="1217"/>
      <c r="F2" s="795"/>
      <c r="G2" s="1214" t="s">
        <v>177</v>
      </c>
      <c r="H2" s="1214"/>
      <c r="I2" s="1214"/>
      <c r="J2" s="1214"/>
      <c r="K2" s="1214"/>
      <c r="L2" s="1214"/>
      <c r="M2" s="1214"/>
      <c r="N2" s="1215"/>
    </row>
    <row r="3" spans="2:17" ht="6" customHeight="1" x14ac:dyDescent="0.2"/>
    <row r="4" spans="2:17" s="269" customFormat="1" ht="21.95" customHeight="1" x14ac:dyDescent="0.2">
      <c r="B4" s="1227" t="s">
        <v>158</v>
      </c>
      <c r="C4" s="1229" t="s">
        <v>161</v>
      </c>
      <c r="D4" s="1225" t="s">
        <v>169</v>
      </c>
      <c r="E4" s="1226"/>
      <c r="F4" s="316"/>
      <c r="G4" s="1231" t="s">
        <v>170</v>
      </c>
      <c r="H4" s="1232"/>
      <c r="I4" s="1233"/>
      <c r="J4" s="324"/>
      <c r="K4" s="1218" t="s">
        <v>100</v>
      </c>
      <c r="L4" s="1219"/>
      <c r="M4" s="1219"/>
      <c r="N4" s="1220"/>
    </row>
    <row r="5" spans="2:17" s="269" customFormat="1" ht="21.95" customHeight="1" x14ac:dyDescent="0.2">
      <c r="B5" s="1228"/>
      <c r="C5" s="1230"/>
      <c r="D5" s="270" t="s">
        <v>159</v>
      </c>
      <c r="E5" s="271" t="s">
        <v>160</v>
      </c>
      <c r="F5" s="316"/>
      <c r="G5" s="1234" t="s">
        <v>159</v>
      </c>
      <c r="H5" s="1235"/>
      <c r="I5" s="272" t="s">
        <v>160</v>
      </c>
      <c r="J5" s="324"/>
      <c r="K5" s="1223" t="s">
        <v>159</v>
      </c>
      <c r="L5" s="1224"/>
      <c r="M5" s="1221" t="s">
        <v>160</v>
      </c>
      <c r="N5" s="1222"/>
    </row>
    <row r="6" spans="2:17" ht="20.100000000000001" customHeight="1" x14ac:dyDescent="0.2">
      <c r="B6" s="309"/>
      <c r="C6" s="310"/>
      <c r="D6" s="273">
        <f t="shared" ref="D6:D17" si="0">ca_prévu*C6</f>
        <v>0</v>
      </c>
      <c r="E6" s="274">
        <f>D6</f>
        <v>0</v>
      </c>
      <c r="G6" s="313"/>
      <c r="H6" s="276" t="str">
        <f>IF(ISBLANK($G$17)," ",G6/$G$18)</f>
        <v xml:space="preserve"> </v>
      </c>
      <c r="I6" s="277">
        <f>G6</f>
        <v>0</v>
      </c>
      <c r="J6" s="800"/>
      <c r="K6" s="275">
        <f>IF(ISERROR(IF(ISBLANK(G6),0,G6-D6))," ",IF(ISBLANK(G6),0,G6-D6))</f>
        <v>0</v>
      </c>
      <c r="L6" s="278" t="str">
        <f>IF(ISERROR(IF(ISBLANK(G6)," ",K6/D6))," ",IF(ISBLANK(G6)," ",K6/D6))</f>
        <v xml:space="preserve"> </v>
      </c>
      <c r="M6" s="279" t="str">
        <f>IF(ISERROR(IF(ISBLANK(G6)," ",I6-E6))," ",IF(ISBLANK(G6)," ",I6-E6))</f>
        <v xml:space="preserve"> </v>
      </c>
      <c r="N6" s="280" t="str">
        <f t="shared" ref="N6:N12" si="1">IF(ISERROR(IF(ISBLANK(G6)," ",M6/E6))," ",IF(ISBLANK(G6)," ",M6/E6))</f>
        <v xml:space="preserve"> </v>
      </c>
      <c r="P6" s="796">
        <f t="shared" ref="P6:P17" si="2">production_prévue*C6</f>
        <v>0</v>
      </c>
      <c r="Q6" s="796"/>
    </row>
    <row r="7" spans="2:17" ht="20.100000000000001" customHeight="1" x14ac:dyDescent="0.2">
      <c r="B7" s="265" t="str">
        <f>IF(ISBLANK($B$6)," ",EOMONTH(B6,1))</f>
        <v xml:space="preserve"> </v>
      </c>
      <c r="C7" s="311"/>
      <c r="D7" s="281">
        <f t="shared" si="0"/>
        <v>0</v>
      </c>
      <c r="E7" s="282">
        <f>D7+E6</f>
        <v>0</v>
      </c>
      <c r="F7" s="798" t="s">
        <v>178</v>
      </c>
      <c r="G7" s="314"/>
      <c r="H7" s="284" t="str">
        <f t="shared" ref="H7:H17" si="3">IF(ISBLANK($G$17)," ",G7/$G$18)</f>
        <v xml:space="preserve"> </v>
      </c>
      <c r="I7" s="285">
        <f t="shared" ref="I7:I17" si="4">G7+I6</f>
        <v>0</v>
      </c>
      <c r="J7" s="800"/>
      <c r="K7" s="283">
        <f t="shared" ref="K7:K17" si="5">IF(ISERROR(IF(ISBLANK(G7),0,G7-D7))," ",IF(ISBLANK(G7),0,G7-D7))</f>
        <v>0</v>
      </c>
      <c r="L7" s="286" t="str">
        <f t="shared" ref="L7:L18" si="6">IF(ISERROR(IF(ISBLANK(G7)," ",K7/D7))," ",IF(ISBLANK(G7)," ",K7/D7))</f>
        <v xml:space="preserve"> </v>
      </c>
      <c r="M7" s="287" t="str">
        <f t="shared" ref="M7:M17" si="7">IF(ISERROR(IF(ISBLANK(G7)," ",I7-E7))," ",IF(ISBLANK(G7)," ",I7-E7))</f>
        <v xml:space="preserve"> </v>
      </c>
      <c r="N7" s="288" t="str">
        <f t="shared" si="1"/>
        <v xml:space="preserve"> </v>
      </c>
      <c r="P7" s="796">
        <f t="shared" si="2"/>
        <v>0</v>
      </c>
      <c r="Q7" s="796"/>
    </row>
    <row r="8" spans="2:17" ht="20.100000000000001" customHeight="1" x14ac:dyDescent="0.2">
      <c r="B8" s="265" t="str">
        <f>IF(ISBLANK($B$6)," ",EOMONTH(B7,1))</f>
        <v xml:space="preserve"> </v>
      </c>
      <c r="C8" s="311"/>
      <c r="D8" s="281">
        <f t="shared" si="0"/>
        <v>0</v>
      </c>
      <c r="E8" s="289">
        <f t="shared" ref="E8:E17" si="8">D8+E7</f>
        <v>0</v>
      </c>
      <c r="F8" s="799">
        <f>SUM(D6:D8)</f>
        <v>0</v>
      </c>
      <c r="G8" s="314"/>
      <c r="H8" s="284" t="str">
        <f t="shared" si="3"/>
        <v xml:space="preserve"> </v>
      </c>
      <c r="I8" s="293">
        <f t="shared" si="4"/>
        <v>0</v>
      </c>
      <c r="J8" s="801">
        <f>SUM(G6:G8)</f>
        <v>0</v>
      </c>
      <c r="K8" s="283">
        <f t="shared" si="5"/>
        <v>0</v>
      </c>
      <c r="L8" s="286" t="str">
        <f t="shared" si="6"/>
        <v xml:space="preserve"> </v>
      </c>
      <c r="M8" s="290" t="str">
        <f t="shared" si="7"/>
        <v xml:space="preserve"> </v>
      </c>
      <c r="N8" s="291" t="str">
        <f t="shared" si="1"/>
        <v xml:space="preserve"> </v>
      </c>
      <c r="P8" s="796">
        <f t="shared" si="2"/>
        <v>0</v>
      </c>
      <c r="Q8" s="796">
        <f>SUM(P6:P8)</f>
        <v>0</v>
      </c>
    </row>
    <row r="9" spans="2:17" ht="20.100000000000001" customHeight="1" x14ac:dyDescent="0.2">
      <c r="B9" s="265" t="str">
        <f t="shared" ref="B9:B17" si="9">IF(ISBLANK($B$6)," ",EOMONTH(B8,1))</f>
        <v xml:space="preserve"> </v>
      </c>
      <c r="C9" s="311"/>
      <c r="D9" s="281">
        <f t="shared" si="0"/>
        <v>0</v>
      </c>
      <c r="E9" s="282">
        <f t="shared" si="8"/>
        <v>0</v>
      </c>
      <c r="F9" s="798"/>
      <c r="G9" s="314"/>
      <c r="H9" s="284" t="str">
        <f t="shared" si="3"/>
        <v xml:space="preserve"> </v>
      </c>
      <c r="I9" s="285">
        <f t="shared" si="4"/>
        <v>0</v>
      </c>
      <c r="J9" s="800"/>
      <c r="K9" s="283">
        <f t="shared" si="5"/>
        <v>0</v>
      </c>
      <c r="L9" s="286" t="str">
        <f t="shared" si="6"/>
        <v xml:space="preserve"> </v>
      </c>
      <c r="M9" s="287" t="str">
        <f t="shared" si="7"/>
        <v xml:space="preserve"> </v>
      </c>
      <c r="N9" s="288" t="str">
        <f t="shared" si="1"/>
        <v xml:space="preserve"> </v>
      </c>
      <c r="O9" s="292"/>
      <c r="P9" s="796">
        <f t="shared" si="2"/>
        <v>0</v>
      </c>
      <c r="Q9" s="796"/>
    </row>
    <row r="10" spans="2:17" ht="20.100000000000001" customHeight="1" x14ac:dyDescent="0.2">
      <c r="B10" s="265" t="str">
        <f t="shared" si="9"/>
        <v xml:space="preserve"> </v>
      </c>
      <c r="C10" s="311"/>
      <c r="D10" s="281">
        <f t="shared" si="0"/>
        <v>0</v>
      </c>
      <c r="E10" s="282">
        <f t="shared" si="8"/>
        <v>0</v>
      </c>
      <c r="F10" s="798" t="s">
        <v>179</v>
      </c>
      <c r="G10" s="314"/>
      <c r="H10" s="284" t="str">
        <f t="shared" si="3"/>
        <v xml:space="preserve"> </v>
      </c>
      <c r="I10" s="285">
        <f t="shared" si="4"/>
        <v>0</v>
      </c>
      <c r="J10" s="800"/>
      <c r="K10" s="283">
        <f t="shared" si="5"/>
        <v>0</v>
      </c>
      <c r="L10" s="286" t="str">
        <f t="shared" si="6"/>
        <v xml:space="preserve"> </v>
      </c>
      <c r="M10" s="287" t="str">
        <f t="shared" si="7"/>
        <v xml:space="preserve"> </v>
      </c>
      <c r="N10" s="288" t="str">
        <f t="shared" si="1"/>
        <v xml:space="preserve"> </v>
      </c>
      <c r="P10" s="796">
        <f t="shared" si="2"/>
        <v>0</v>
      </c>
      <c r="Q10" s="796"/>
    </row>
    <row r="11" spans="2:17" ht="20.100000000000001" customHeight="1" x14ac:dyDescent="0.2">
      <c r="B11" s="265" t="str">
        <f t="shared" si="9"/>
        <v xml:space="preserve"> </v>
      </c>
      <c r="C11" s="311"/>
      <c r="D11" s="281">
        <f t="shared" si="0"/>
        <v>0</v>
      </c>
      <c r="E11" s="289">
        <f t="shared" si="8"/>
        <v>0</v>
      </c>
      <c r="F11" s="799">
        <f>SUM(D9:D11)</f>
        <v>0</v>
      </c>
      <c r="G11" s="314"/>
      <c r="H11" s="284" t="str">
        <f t="shared" si="3"/>
        <v xml:space="preserve"> </v>
      </c>
      <c r="I11" s="293">
        <f t="shared" si="4"/>
        <v>0</v>
      </c>
      <c r="J11" s="801">
        <f>SUM(G9:G11)</f>
        <v>0</v>
      </c>
      <c r="K11" s="283">
        <f t="shared" si="5"/>
        <v>0</v>
      </c>
      <c r="L11" s="286" t="str">
        <f t="shared" si="6"/>
        <v xml:space="preserve"> </v>
      </c>
      <c r="M11" s="290" t="str">
        <f t="shared" si="7"/>
        <v xml:space="preserve"> </v>
      </c>
      <c r="N11" s="291" t="str">
        <f t="shared" si="1"/>
        <v xml:space="preserve"> </v>
      </c>
      <c r="P11" s="796">
        <f t="shared" si="2"/>
        <v>0</v>
      </c>
      <c r="Q11" s="796">
        <f>SUM(P9:P11)</f>
        <v>0</v>
      </c>
    </row>
    <row r="12" spans="2:17" ht="20.100000000000001" customHeight="1" x14ac:dyDescent="0.2">
      <c r="B12" s="265" t="str">
        <f t="shared" si="9"/>
        <v xml:space="preserve"> </v>
      </c>
      <c r="C12" s="311"/>
      <c r="D12" s="281">
        <f t="shared" si="0"/>
        <v>0</v>
      </c>
      <c r="E12" s="282">
        <f t="shared" si="8"/>
        <v>0</v>
      </c>
      <c r="F12" s="798"/>
      <c r="G12" s="314"/>
      <c r="H12" s="284" t="str">
        <f t="shared" si="3"/>
        <v xml:space="preserve"> </v>
      </c>
      <c r="I12" s="285">
        <f t="shared" si="4"/>
        <v>0</v>
      </c>
      <c r="J12" s="800"/>
      <c r="K12" s="283">
        <f t="shared" si="5"/>
        <v>0</v>
      </c>
      <c r="L12" s="286" t="str">
        <f t="shared" si="6"/>
        <v xml:space="preserve"> </v>
      </c>
      <c r="M12" s="287" t="str">
        <f t="shared" si="7"/>
        <v xml:space="preserve"> </v>
      </c>
      <c r="N12" s="288" t="str">
        <f t="shared" si="1"/>
        <v xml:space="preserve"> </v>
      </c>
      <c r="P12" s="796">
        <f t="shared" si="2"/>
        <v>0</v>
      </c>
      <c r="Q12" s="796"/>
    </row>
    <row r="13" spans="2:17" ht="20.100000000000001" customHeight="1" x14ac:dyDescent="0.2">
      <c r="B13" s="265" t="str">
        <f t="shared" si="9"/>
        <v xml:space="preserve"> </v>
      </c>
      <c r="C13" s="311"/>
      <c r="D13" s="281">
        <f t="shared" si="0"/>
        <v>0</v>
      </c>
      <c r="E13" s="282">
        <f t="shared" si="8"/>
        <v>0</v>
      </c>
      <c r="F13" s="798" t="s">
        <v>180</v>
      </c>
      <c r="G13" s="314"/>
      <c r="H13" s="284" t="str">
        <f t="shared" si="3"/>
        <v xml:space="preserve"> </v>
      </c>
      <c r="I13" s="285">
        <f t="shared" si="4"/>
        <v>0</v>
      </c>
      <c r="J13" s="800"/>
      <c r="K13" s="283">
        <f t="shared" si="5"/>
        <v>0</v>
      </c>
      <c r="L13" s="286" t="str">
        <f t="shared" si="6"/>
        <v xml:space="preserve"> </v>
      </c>
      <c r="M13" s="287" t="str">
        <f>IF(ISERROR(IF(ISBLANK(G13)," ",I13-E13))," ",IF(ISBLANK(G13)," ",I13-E13))</f>
        <v xml:space="preserve"> </v>
      </c>
      <c r="N13" s="288" t="str">
        <f t="shared" ref="N13:N18" si="10">IF(ISERROR(IF(ISBLANK(G13)," ",M13/E13))," ",IF(ISBLANK(G13)," ",M13/E13))</f>
        <v xml:space="preserve"> </v>
      </c>
      <c r="P13" s="796">
        <f t="shared" si="2"/>
        <v>0</v>
      </c>
      <c r="Q13" s="796"/>
    </row>
    <row r="14" spans="2:17" ht="20.100000000000001" customHeight="1" x14ac:dyDescent="0.2">
      <c r="B14" s="265" t="str">
        <f t="shared" si="9"/>
        <v xml:space="preserve"> </v>
      </c>
      <c r="C14" s="311"/>
      <c r="D14" s="281">
        <f t="shared" si="0"/>
        <v>0</v>
      </c>
      <c r="E14" s="289">
        <f t="shared" si="8"/>
        <v>0</v>
      </c>
      <c r="F14" s="799">
        <f>SUM(D12:D14)</f>
        <v>0</v>
      </c>
      <c r="G14" s="314"/>
      <c r="H14" s="284" t="str">
        <f t="shared" si="3"/>
        <v xml:space="preserve"> </v>
      </c>
      <c r="I14" s="293">
        <f t="shared" si="4"/>
        <v>0</v>
      </c>
      <c r="J14" s="801">
        <f>SUM(G12:G14)</f>
        <v>0</v>
      </c>
      <c r="K14" s="283">
        <f t="shared" si="5"/>
        <v>0</v>
      </c>
      <c r="L14" s="286" t="str">
        <f t="shared" si="6"/>
        <v xml:space="preserve"> </v>
      </c>
      <c r="M14" s="290" t="str">
        <f t="shared" si="7"/>
        <v xml:space="preserve"> </v>
      </c>
      <c r="N14" s="291" t="str">
        <f t="shared" si="10"/>
        <v xml:space="preserve"> </v>
      </c>
      <c r="P14" s="796">
        <f t="shared" si="2"/>
        <v>0</v>
      </c>
      <c r="Q14" s="796">
        <f>SUM(P12:P14)</f>
        <v>0</v>
      </c>
    </row>
    <row r="15" spans="2:17" ht="20.100000000000001" customHeight="1" x14ac:dyDescent="0.2">
      <c r="B15" s="265" t="str">
        <f t="shared" si="9"/>
        <v xml:space="preserve"> </v>
      </c>
      <c r="C15" s="311"/>
      <c r="D15" s="281">
        <f t="shared" si="0"/>
        <v>0</v>
      </c>
      <c r="E15" s="282">
        <f t="shared" si="8"/>
        <v>0</v>
      </c>
      <c r="F15" s="798"/>
      <c r="G15" s="314"/>
      <c r="H15" s="284" t="str">
        <f t="shared" si="3"/>
        <v xml:space="preserve"> </v>
      </c>
      <c r="I15" s="285">
        <f t="shared" si="4"/>
        <v>0</v>
      </c>
      <c r="J15" s="800"/>
      <c r="K15" s="283">
        <f t="shared" si="5"/>
        <v>0</v>
      </c>
      <c r="L15" s="286" t="str">
        <f t="shared" si="6"/>
        <v xml:space="preserve"> </v>
      </c>
      <c r="M15" s="287" t="str">
        <f t="shared" si="7"/>
        <v xml:space="preserve"> </v>
      </c>
      <c r="N15" s="288" t="str">
        <f t="shared" si="10"/>
        <v xml:space="preserve"> </v>
      </c>
      <c r="P15" s="796">
        <f t="shared" si="2"/>
        <v>0</v>
      </c>
      <c r="Q15" s="796"/>
    </row>
    <row r="16" spans="2:17" ht="20.100000000000001" customHeight="1" x14ac:dyDescent="0.2">
      <c r="B16" s="265" t="str">
        <f t="shared" si="9"/>
        <v xml:space="preserve"> </v>
      </c>
      <c r="C16" s="311"/>
      <c r="D16" s="281">
        <f t="shared" si="0"/>
        <v>0</v>
      </c>
      <c r="E16" s="282">
        <f t="shared" si="8"/>
        <v>0</v>
      </c>
      <c r="F16" s="798" t="s">
        <v>181</v>
      </c>
      <c r="G16" s="314"/>
      <c r="H16" s="284" t="str">
        <f t="shared" si="3"/>
        <v xml:space="preserve"> </v>
      </c>
      <c r="I16" s="285">
        <f t="shared" si="4"/>
        <v>0</v>
      </c>
      <c r="J16" s="800"/>
      <c r="K16" s="283">
        <f t="shared" si="5"/>
        <v>0</v>
      </c>
      <c r="L16" s="286" t="str">
        <f t="shared" si="6"/>
        <v xml:space="preserve"> </v>
      </c>
      <c r="M16" s="287" t="str">
        <f t="shared" si="7"/>
        <v xml:space="preserve"> </v>
      </c>
      <c r="N16" s="288" t="str">
        <f t="shared" si="10"/>
        <v xml:space="preserve"> </v>
      </c>
      <c r="P16" s="796">
        <f t="shared" si="2"/>
        <v>0</v>
      </c>
      <c r="Q16" s="796"/>
    </row>
    <row r="17" spans="2:17" ht="20.100000000000001" customHeight="1" x14ac:dyDescent="0.2">
      <c r="B17" s="266" t="str">
        <f t="shared" si="9"/>
        <v xml:space="preserve"> </v>
      </c>
      <c r="C17" s="312"/>
      <c r="D17" s="294">
        <f t="shared" si="0"/>
        <v>0</v>
      </c>
      <c r="E17" s="295">
        <f t="shared" si="8"/>
        <v>0</v>
      </c>
      <c r="F17" s="799">
        <f>SUM(D15:D17)</f>
        <v>0</v>
      </c>
      <c r="G17" s="315"/>
      <c r="H17" s="296" t="str">
        <f t="shared" si="3"/>
        <v xml:space="preserve"> </v>
      </c>
      <c r="I17" s="297">
        <f t="shared" si="4"/>
        <v>0</v>
      </c>
      <c r="J17" s="801">
        <f>SUM(G15:G17)</f>
        <v>0</v>
      </c>
      <c r="K17" s="275">
        <f t="shared" si="5"/>
        <v>0</v>
      </c>
      <c r="L17" s="298" t="str">
        <f t="shared" si="6"/>
        <v xml:space="preserve"> </v>
      </c>
      <c r="M17" s="299" t="str">
        <f t="shared" si="7"/>
        <v xml:space="preserve"> </v>
      </c>
      <c r="N17" s="300" t="str">
        <f t="shared" si="10"/>
        <v xml:space="preserve"> </v>
      </c>
      <c r="P17" s="796">
        <f t="shared" si="2"/>
        <v>0</v>
      </c>
      <c r="Q17" s="796">
        <f>SUM(P15:P17)</f>
        <v>0</v>
      </c>
    </row>
    <row r="18" spans="2:17" ht="20.100000000000001" customHeight="1" x14ac:dyDescent="0.2">
      <c r="B18" s="193" t="s">
        <v>2</v>
      </c>
      <c r="C18" s="301">
        <f>SUM(C6:C17)</f>
        <v>0</v>
      </c>
      <c r="D18" s="302">
        <f>SUM(D6:D17)</f>
        <v>0</v>
      </c>
      <c r="E18" s="303"/>
      <c r="G18" s="304">
        <f>SUM(G6:G17)</f>
        <v>0</v>
      </c>
      <c r="H18" s="305">
        <f>SUM(H6:H17)</f>
        <v>0</v>
      </c>
      <c r="I18" s="303"/>
      <c r="J18" s="800"/>
      <c r="K18" s="304">
        <f>SUM(K6:K17)</f>
        <v>0</v>
      </c>
      <c r="L18" s="306" t="str">
        <f t="shared" si="6"/>
        <v xml:space="preserve"> </v>
      </c>
      <c r="M18" s="307"/>
      <c r="N18" s="308" t="str">
        <f t="shared" si="10"/>
        <v xml:space="preserve"> </v>
      </c>
      <c r="P18" s="797">
        <f>SUM(P6:P17)</f>
        <v>0</v>
      </c>
      <c r="Q18" s="797">
        <f>SUM(Q6:Q17)</f>
        <v>0</v>
      </c>
    </row>
    <row r="19" spans="2:17" x14ac:dyDescent="0.2">
      <c r="D19" s="317">
        <f>D18/1000</f>
        <v>0</v>
      </c>
      <c r="G19" s="317">
        <f>G18/1000</f>
        <v>0</v>
      </c>
    </row>
    <row r="20" spans="2:17" x14ac:dyDescent="0.2">
      <c r="P20" s="548"/>
    </row>
  </sheetData>
  <sheetProtection algorithmName="SHA-512" hashValue="IyQ3vw7p205kUqPQ0FfWkSpWKD/ozAKW9SSdRf1R7J2V8BxCcVF9CZmLKWAogkh2ymO3Amy1vSu923gc/mq5PA==" saltValue="TcTp3o8VHVUHjVw0Ocfp6Q==" spinCount="100000" sheet="1" formatCells="0" formatColumns="0" formatRows="0" insertColumns="0" insertRows="0" insertHyperlinks="0" deleteColumns="0" deleteRows="0" sort="0" autoFilter="0" pivotTables="0"/>
  <mergeCells count="10">
    <mergeCell ref="G2:N2"/>
    <mergeCell ref="B2:E2"/>
    <mergeCell ref="K4:N4"/>
    <mergeCell ref="M5:N5"/>
    <mergeCell ref="K5:L5"/>
    <mergeCell ref="D4:E4"/>
    <mergeCell ref="B4:B5"/>
    <mergeCell ref="C4:C5"/>
    <mergeCell ref="G4:I4"/>
    <mergeCell ref="G5:H5"/>
  </mergeCells>
  <conditionalFormatting sqref="B6">
    <cfRule type="cellIs" dxfId="683" priority="1" operator="equal">
      <formula>0</formula>
    </cfRule>
  </conditionalFormatting>
  <dataValidations count="2">
    <dataValidation allowBlank="1" showInputMessage="1" showErrorMessage="1" prompt="le nom de l'entreprise est à renseigner dans l'onglet Détail de l'activité" sqref="B2:E2"/>
    <dataValidation allowBlank="1" showInputMessage="1" showErrorMessage="1" prompt="Format jj/mm/aa_x000a_Exemple : pour janvier 2018, inscrire 31/01/18" sqref="B6"/>
  </dataValidations>
  <printOptions horizontalCentered="1"/>
  <pageMargins left="0" right="0" top="0" bottom="0" header="0" footer="0"/>
  <pageSetup paperSize="9" scale="9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O77"/>
  <sheetViews>
    <sheetView showGridLines="0" showRowColHeaders="0" workbookViewId="0">
      <pane xSplit="3" ySplit="4" topLeftCell="D29" activePane="bottomRight" state="frozenSplit"/>
      <selection pane="topRight" activeCell="G1" sqref="G1"/>
      <selection pane="bottomLeft" activeCell="A9" sqref="A9"/>
      <selection pane="bottomRight" activeCell="A38" sqref="A38:XFD38"/>
    </sheetView>
  </sheetViews>
  <sheetFormatPr baseColWidth="10" defaultColWidth="11.42578125" defaultRowHeight="12.75" x14ac:dyDescent="0.2"/>
  <cols>
    <col min="1" max="1" width="1.7109375" style="10" customWidth="1"/>
    <col min="2" max="2" width="39.7109375" style="11" bestFit="1" customWidth="1"/>
    <col min="3" max="5" width="10.7109375" style="12" customWidth="1"/>
    <col min="6" max="6" width="7.7109375" style="12" customWidth="1"/>
    <col min="7" max="8" width="11.7109375" style="13" customWidth="1"/>
    <col min="9" max="9" width="11.7109375" style="12" customWidth="1"/>
    <col min="10" max="11" width="11.7109375" style="13" customWidth="1"/>
    <col min="12" max="12" width="11.7109375" style="12" customWidth="1"/>
    <col min="13" max="13" width="11.7109375" style="13" customWidth="1"/>
    <col min="14" max="14" width="10.7109375" style="84" customWidth="1"/>
    <col min="15" max="16384" width="11.42578125" style="4"/>
  </cols>
  <sheetData>
    <row r="1" spans="1:14" ht="6" customHeight="1" x14ac:dyDescent="0.2">
      <c r="B1" s="1"/>
      <c r="C1" s="2"/>
      <c r="D1" s="56"/>
      <c r="E1" s="56"/>
      <c r="F1" s="56"/>
      <c r="G1" s="3"/>
      <c r="H1" s="3"/>
      <c r="I1" s="2"/>
      <c r="J1" s="3"/>
      <c r="K1" s="3"/>
      <c r="L1" s="2"/>
      <c r="M1" s="3"/>
    </row>
    <row r="2" spans="1:14" ht="20.100000000000001" customHeight="1" x14ac:dyDescent="0.25">
      <c r="B2" s="793" t="str">
        <f>IF(ISBLANK(société)," ",société)</f>
        <v xml:space="preserve"> </v>
      </c>
      <c r="C2" s="594" t="s">
        <v>207</v>
      </c>
      <c r="D2" s="1240" t="s">
        <v>155</v>
      </c>
      <c r="E2" s="1191"/>
      <c r="F2" s="1241"/>
      <c r="G2" s="1242" t="s">
        <v>163</v>
      </c>
      <c r="H2" s="1244" t="s">
        <v>164</v>
      </c>
      <c r="I2" s="1236" t="s">
        <v>162</v>
      </c>
      <c r="J2" s="1244" t="s">
        <v>165</v>
      </c>
      <c r="K2" s="1244" t="s">
        <v>166</v>
      </c>
      <c r="L2" s="1236" t="s">
        <v>167</v>
      </c>
      <c r="M2" s="196" t="s">
        <v>207</v>
      </c>
    </row>
    <row r="3" spans="1:14" ht="20.100000000000001" customHeight="1" x14ac:dyDescent="0.2">
      <c r="B3" s="794" t="s">
        <v>280</v>
      </c>
      <c r="C3" s="595" t="s">
        <v>168</v>
      </c>
      <c r="D3" s="596" t="s">
        <v>96</v>
      </c>
      <c r="E3" s="1238" t="s">
        <v>97</v>
      </c>
      <c r="F3" s="1239"/>
      <c r="G3" s="1243"/>
      <c r="H3" s="1245"/>
      <c r="I3" s="1237"/>
      <c r="J3" s="1245"/>
      <c r="K3" s="1245"/>
      <c r="L3" s="1237"/>
      <c r="M3" s="197" t="s">
        <v>168</v>
      </c>
    </row>
    <row r="4" spans="1:14" s="57" customFormat="1" ht="6" customHeight="1" x14ac:dyDescent="0.2">
      <c r="B4" s="23"/>
      <c r="C4" s="24"/>
      <c r="D4" s="24"/>
      <c r="E4" s="24"/>
      <c r="F4" s="24"/>
      <c r="G4" s="29">
        <v>40574</v>
      </c>
      <c r="H4" s="29">
        <v>40574</v>
      </c>
      <c r="I4" s="24"/>
      <c r="J4" s="29">
        <v>40574</v>
      </c>
      <c r="K4" s="29">
        <v>40574</v>
      </c>
      <c r="L4" s="24"/>
      <c r="M4" s="24"/>
      <c r="N4" s="85"/>
    </row>
    <row r="5" spans="1:14" ht="21.95" customHeight="1" x14ac:dyDescent="0.2">
      <c r="B5" s="333" t="s">
        <v>0</v>
      </c>
      <c r="C5" s="336">
        <f>'Détail de l''activité'!L12</f>
        <v>0</v>
      </c>
      <c r="D5" s="382"/>
      <c r="E5" s="334">
        <f>C5</f>
        <v>0</v>
      </c>
      <c r="F5" s="335" t="str">
        <f>IF(ISERROR(E5/$E$6)," ",E5/$E$6)</f>
        <v xml:space="preserve"> </v>
      </c>
      <c r="G5" s="336">
        <f>ca_tr1</f>
        <v>0</v>
      </c>
      <c r="H5" s="336">
        <f>ca_tr2</f>
        <v>0</v>
      </c>
      <c r="I5" s="337">
        <f>SUM(G5:H5)</f>
        <v>0</v>
      </c>
      <c r="J5" s="336">
        <f>ca_tr3</f>
        <v>0</v>
      </c>
      <c r="K5" s="336">
        <f>ca_tr4</f>
        <v>0</v>
      </c>
      <c r="L5" s="337">
        <f t="shared" ref="L5:L6" si="0">J5+K5</f>
        <v>0</v>
      </c>
      <c r="M5" s="338">
        <f t="shared" ref="M5:M33" si="1">I5+L5</f>
        <v>0</v>
      </c>
      <c r="N5" s="84" t="str">
        <f t="shared" ref="N5:N38" si="2">IF(M5=C5,"ok",M5-C5)</f>
        <v>ok</v>
      </c>
    </row>
    <row r="6" spans="1:14" s="331" customFormat="1" ht="20.100000000000001" customHeight="1" x14ac:dyDescent="0.2">
      <c r="A6" s="399"/>
      <c r="B6" s="200" t="s">
        <v>36</v>
      </c>
      <c r="C6" s="344">
        <f>'Détail de l''activité'!L18</f>
        <v>0</v>
      </c>
      <c r="D6" s="383"/>
      <c r="E6" s="342">
        <f>C6</f>
        <v>0</v>
      </c>
      <c r="F6" s="332" t="str">
        <f>IF(E6=0," ",100%)</f>
        <v xml:space="preserve"> </v>
      </c>
      <c r="G6" s="344">
        <f>prod_tr1</f>
        <v>0</v>
      </c>
      <c r="H6" s="344">
        <f>prod_tr2</f>
        <v>0</v>
      </c>
      <c r="I6" s="344">
        <f>SUM(G6:H6)</f>
        <v>0</v>
      </c>
      <c r="J6" s="344">
        <f>prod_tr3</f>
        <v>0</v>
      </c>
      <c r="K6" s="344">
        <f>prod_tr4</f>
        <v>0</v>
      </c>
      <c r="L6" s="344">
        <f t="shared" si="0"/>
        <v>0</v>
      </c>
      <c r="M6" s="343">
        <f t="shared" si="1"/>
        <v>0</v>
      </c>
      <c r="N6" s="84" t="str">
        <f t="shared" si="2"/>
        <v>ok</v>
      </c>
    </row>
    <row r="7" spans="1:14" ht="21.95" customHeight="1" x14ac:dyDescent="0.2">
      <c r="B7" s="205" t="s">
        <v>34</v>
      </c>
      <c r="C7" s="380">
        <f>'Budget annuel'!J11</f>
        <v>0</v>
      </c>
      <c r="D7" s="385"/>
      <c r="E7" s="263">
        <f>C7</f>
        <v>0</v>
      </c>
      <c r="F7" s="341" t="str">
        <f>IF(ISERROR(E7/$E$6)," ",E7/$E$6)</f>
        <v xml:space="preserve"> </v>
      </c>
      <c r="G7" s="264">
        <f>IF(ISERROR(G6*$F$7),0,G6*$F$7)</f>
        <v>0</v>
      </c>
      <c r="H7" s="264">
        <f>IF(ISERROR(H6*$F$7),0,H6*$F$7)</f>
        <v>0</v>
      </c>
      <c r="I7" s="261">
        <f>SUM(G7:H7)</f>
        <v>0</v>
      </c>
      <c r="J7" s="264">
        <f>IF(ISERROR(J6*$F$7),0,J6*$F$7)</f>
        <v>0</v>
      </c>
      <c r="K7" s="264">
        <f>IF(ISERROR(K6*$F$7),0,K6*$F$7)</f>
        <v>0</v>
      </c>
      <c r="L7" s="261">
        <f>SUM(J7:K7)</f>
        <v>0</v>
      </c>
      <c r="M7" s="210">
        <f t="shared" si="1"/>
        <v>0</v>
      </c>
      <c r="N7" s="84" t="str">
        <f t="shared" si="2"/>
        <v>ok</v>
      </c>
    </row>
    <row r="8" spans="1:14" customFormat="1" ht="20.100000000000001" customHeight="1" x14ac:dyDescent="0.2">
      <c r="A8" s="400"/>
      <c r="B8" s="90" t="s">
        <v>6</v>
      </c>
      <c r="C8" s="194">
        <f>'Détail des charges'!L20</f>
        <v>0</v>
      </c>
      <c r="D8" s="397">
        <f>'Détail des charges'!O20</f>
        <v>0</v>
      </c>
      <c r="E8" s="188">
        <f>'Détail des charges'!P20</f>
        <v>0</v>
      </c>
      <c r="F8" s="184" t="str">
        <f>IF(ISERROR(E8/$E$6)," ",E8/$E$6)</f>
        <v xml:space="preserve"> </v>
      </c>
      <c r="G8" s="186" t="str">
        <f>IF(ISERROR(($D$8/4)+(G6*$F$8))," ",($D$8/4)+(G6*$F$8))</f>
        <v xml:space="preserve"> </v>
      </c>
      <c r="H8" s="186" t="str">
        <f>IF(ISERROR(($D$8/4)+(H6*$F$8))," ",($D$8/4)+(H6*$F$8))</f>
        <v xml:space="preserve"> </v>
      </c>
      <c r="I8" s="195">
        <f t="shared" ref="I8:I33" si="3">SUM(G8:H8)</f>
        <v>0</v>
      </c>
      <c r="J8" s="186" t="str">
        <f>IF(ISERROR(($D$8/4)+(J6*$F$8))," ",($D$8/4)+(J6*$F$8))</f>
        <v xml:space="preserve"> </v>
      </c>
      <c r="K8" s="186" t="str">
        <f>IF(ISERROR(($D$8/4)+(K6*$F$8))," ",($D$8/4)+(K6*$F$8))</f>
        <v xml:space="preserve"> </v>
      </c>
      <c r="L8" s="195">
        <f t="shared" ref="L8:L24" si="4">SUM(J8:K8)</f>
        <v>0</v>
      </c>
      <c r="M8" s="151">
        <f t="shared" si="1"/>
        <v>0</v>
      </c>
      <c r="N8" s="84" t="str">
        <f t="shared" si="2"/>
        <v>ok</v>
      </c>
    </row>
    <row r="9" spans="1:14" customFormat="1" ht="20.100000000000001" customHeight="1" x14ac:dyDescent="0.2">
      <c r="A9" s="400"/>
      <c r="B9" s="89" t="s">
        <v>7</v>
      </c>
      <c r="C9" s="381">
        <f>'Détail des charges'!L24</f>
        <v>0</v>
      </c>
      <c r="D9" s="909">
        <f>'Détail des charges'!O24</f>
        <v>0</v>
      </c>
      <c r="E9" s="339">
        <f>'Détail des charges'!P24</f>
        <v>0</v>
      </c>
      <c r="F9" s="184" t="str">
        <f>IF(ISERROR(E9/$E$6)," ",E9/$E$6)</f>
        <v xml:space="preserve"> </v>
      </c>
      <c r="G9" s="185" t="str">
        <f>IF(ISERROR(($D$9/4)+(G6*$F$9))," ",($D$9/4)+(G6*$F$9))</f>
        <v xml:space="preserve"> </v>
      </c>
      <c r="H9" s="185" t="str">
        <f>IF(ISERROR(($D$9/4)+(H6*$F$9))," ",($D$9/4)+(H6*$F$9))</f>
        <v xml:space="preserve"> </v>
      </c>
      <c r="I9" s="381">
        <f t="shared" si="3"/>
        <v>0</v>
      </c>
      <c r="J9" s="185" t="str">
        <f>IF(ISERROR(($D$9/4)+(J6*$F$9))," ",($D$9/4)+(J6*$F$9))</f>
        <v xml:space="preserve"> </v>
      </c>
      <c r="K9" s="185" t="str">
        <f>IF(ISERROR(($D$9/4)+(K6*$F$9))," ",($D$9/4)+(K6*$F$9))</f>
        <v xml:space="preserve"> </v>
      </c>
      <c r="L9" s="381">
        <f t="shared" si="4"/>
        <v>0</v>
      </c>
      <c r="M9" s="153">
        <f t="shared" si="1"/>
        <v>0</v>
      </c>
      <c r="N9" s="84" t="str">
        <f t="shared" si="2"/>
        <v>ok</v>
      </c>
    </row>
    <row r="10" spans="1:14" customFormat="1" ht="20.100000000000001" customHeight="1" x14ac:dyDescent="0.2">
      <c r="A10" s="400"/>
      <c r="B10" s="89" t="s">
        <v>8</v>
      </c>
      <c r="C10" s="381">
        <f>'Détail des charges'!L29</f>
        <v>0</v>
      </c>
      <c r="D10" s="386">
        <f>'Détail des charges'!O29</f>
        <v>0</v>
      </c>
      <c r="E10" s="188">
        <f>'Détail des charges'!P29</f>
        <v>0</v>
      </c>
      <c r="F10" s="184" t="str">
        <f t="shared" ref="F10:F12" si="5">IF(ISERROR(E10/$E$6)," ",E10/$E$6)</f>
        <v xml:space="preserve"> </v>
      </c>
      <c r="G10" s="185" t="str">
        <f>IF(ISERROR(($D$10/4)+(G6*$F$10))," ",($D$10/4)+(G6*$F$10))</f>
        <v xml:space="preserve"> </v>
      </c>
      <c r="H10" s="185" t="str">
        <f>IF(ISERROR(($D$10/4)+(H6*$F$10))," ",($D$10/4)+(H6*$F$10))</f>
        <v xml:space="preserve"> </v>
      </c>
      <c r="I10" s="381">
        <f t="shared" si="3"/>
        <v>0</v>
      </c>
      <c r="J10" s="185" t="str">
        <f>IF(ISERROR(($D$10/4)+(J6*$F$10))," ",($D$10/4)+(J6*$F$10))</f>
        <v xml:space="preserve"> </v>
      </c>
      <c r="K10" s="185" t="str">
        <f>IF(ISERROR(($D$10/4)+(K6*$F$10))," ",($D$10/4)+(K6*$F$10))</f>
        <v xml:space="preserve"> </v>
      </c>
      <c r="L10" s="381">
        <f t="shared" si="4"/>
        <v>0</v>
      </c>
      <c r="M10" s="153">
        <f t="shared" si="1"/>
        <v>0</v>
      </c>
      <c r="N10" s="84" t="str">
        <f t="shared" si="2"/>
        <v>ok</v>
      </c>
    </row>
    <row r="11" spans="1:14" customFormat="1" ht="20.100000000000001" customHeight="1" x14ac:dyDescent="0.2">
      <c r="A11" s="400"/>
      <c r="B11" s="89" t="s">
        <v>9</v>
      </c>
      <c r="C11" s="381">
        <f>'Détail des charges'!L33</f>
        <v>0</v>
      </c>
      <c r="D11" s="386">
        <f>'Détail des charges'!O33</f>
        <v>0</v>
      </c>
      <c r="E11" s="188">
        <f>'Détail des charges'!P33</f>
        <v>0</v>
      </c>
      <c r="F11" s="184" t="str">
        <f t="shared" si="5"/>
        <v xml:space="preserve"> </v>
      </c>
      <c r="G11" s="185" t="str">
        <f>IF(ISERROR(($D$11/4)+(G6*$F$11))," ",($D$11/4)+(G6*$F$11))</f>
        <v xml:space="preserve"> </v>
      </c>
      <c r="H11" s="185" t="str">
        <f>IF(ISERROR(($D$11/4)+(H6*$F$11))," ",($D$11/4)+(H6*$F$11))</f>
        <v xml:space="preserve"> </v>
      </c>
      <c r="I11" s="381">
        <f t="shared" si="3"/>
        <v>0</v>
      </c>
      <c r="J11" s="185" t="str">
        <f>IF(ISERROR(($D$11/4)+(J6*$F$11))," ",($D$11/4)+(J6*$F$11))</f>
        <v xml:space="preserve"> </v>
      </c>
      <c r="K11" s="185" t="str">
        <f>IF(ISERROR(($D$11/4)+(K6*$F$11))," ",($D$11/4)+(K6*$F$11))</f>
        <v xml:space="preserve"> </v>
      </c>
      <c r="L11" s="381">
        <f t="shared" si="4"/>
        <v>0</v>
      </c>
      <c r="M11" s="153">
        <f t="shared" si="1"/>
        <v>0</v>
      </c>
      <c r="N11" s="84" t="str">
        <f t="shared" si="2"/>
        <v>ok</v>
      </c>
    </row>
    <row r="12" spans="1:14" customFormat="1" ht="20.100000000000001" customHeight="1" x14ac:dyDescent="0.2">
      <c r="A12" s="400"/>
      <c r="B12" s="89" t="s">
        <v>10</v>
      </c>
      <c r="C12" s="381">
        <f>'Détail des charges'!L37</f>
        <v>0</v>
      </c>
      <c r="D12" s="386">
        <f>'Détail des charges'!O37</f>
        <v>0</v>
      </c>
      <c r="E12" s="188">
        <f>'Détail des charges'!P37</f>
        <v>0</v>
      </c>
      <c r="F12" s="190" t="str">
        <f t="shared" si="5"/>
        <v xml:space="preserve"> </v>
      </c>
      <c r="G12" s="185" t="str">
        <f>IF(ISERROR(($D$12/4)+(G6*$F$12))," ",($D$12/4)+(G6*$F$12))</f>
        <v xml:space="preserve"> </v>
      </c>
      <c r="H12" s="185" t="str">
        <f>IF(ISERROR(($D$12/4)+(H6*$F$12))," ",($D$12/4)+(H6*$F$12))</f>
        <v xml:space="preserve"> </v>
      </c>
      <c r="I12" s="381">
        <f t="shared" si="3"/>
        <v>0</v>
      </c>
      <c r="J12" s="185" t="str">
        <f>IF(ISERROR(($D$12/4)+(J6*$F$12))," ",($D$12/4)+(J6*$F$12))</f>
        <v xml:space="preserve"> </v>
      </c>
      <c r="K12" s="185" t="str">
        <f>IF(ISERROR(($D$12/4)+(K6*$F$12))," ",($D$12/4)+(K6*$F$12))</f>
        <v xml:space="preserve"> </v>
      </c>
      <c r="L12" s="381">
        <f t="shared" si="4"/>
        <v>0</v>
      </c>
      <c r="M12" s="153">
        <f t="shared" si="1"/>
        <v>0</v>
      </c>
      <c r="N12" s="84" t="str">
        <f t="shared" si="2"/>
        <v>ok</v>
      </c>
    </row>
    <row r="13" spans="1:14" customFormat="1" ht="20.100000000000001" customHeight="1" x14ac:dyDescent="0.2">
      <c r="A13" s="400"/>
      <c r="B13" s="89" t="s">
        <v>11</v>
      </c>
      <c r="C13" s="381">
        <f>'Détail des charges'!L41</f>
        <v>0</v>
      </c>
      <c r="D13" s="386">
        <f>'Détail des charges'!O41</f>
        <v>0</v>
      </c>
      <c r="E13" s="188">
        <f>'Détail des charges'!P41</f>
        <v>0</v>
      </c>
      <c r="F13" s="184" t="str">
        <f>IF(ISERROR(E13/$E$6)," ",E13/$E$6)</f>
        <v xml:space="preserve"> </v>
      </c>
      <c r="G13" s="185" t="str">
        <f>IF(ISERROR(($D$13/4)+(G6*$F$13))," ",($D$13/4)+(G6*$F$13))</f>
        <v xml:space="preserve"> </v>
      </c>
      <c r="H13" s="185" t="str">
        <f>IF(ISERROR(($D$13/4)+(H6*$F$13))," ",($D$13/4)+(H6*$F$13))</f>
        <v xml:space="preserve"> </v>
      </c>
      <c r="I13" s="381">
        <f t="shared" si="3"/>
        <v>0</v>
      </c>
      <c r="J13" s="185" t="str">
        <f>IF(ISERROR(($D$13/4)+(J6*$F$13))," ",($D$13/4)+(J6*$F$13))</f>
        <v xml:space="preserve"> </v>
      </c>
      <c r="K13" s="185" t="str">
        <f>IF(ISERROR(($D$13/4)+(K6*$F$13))," ",($D$13/4)+(K6*$F$13))</f>
        <v xml:space="preserve"> </v>
      </c>
      <c r="L13" s="381">
        <f t="shared" si="4"/>
        <v>0</v>
      </c>
      <c r="M13" s="153">
        <f t="shared" si="1"/>
        <v>0</v>
      </c>
      <c r="N13" s="84" t="str">
        <f t="shared" si="2"/>
        <v>ok</v>
      </c>
    </row>
    <row r="14" spans="1:14" customFormat="1" ht="20.100000000000001" customHeight="1" x14ac:dyDescent="0.2">
      <c r="A14" s="400"/>
      <c r="B14" s="89" t="s">
        <v>12</v>
      </c>
      <c r="C14" s="381">
        <f>'Détail des charges'!L48</f>
        <v>0</v>
      </c>
      <c r="D14" s="386">
        <f>'Détail des charges'!O48</f>
        <v>0</v>
      </c>
      <c r="E14" s="188">
        <f>'Détail des charges'!P48</f>
        <v>0</v>
      </c>
      <c r="F14" s="184" t="str">
        <f>IF(ISERROR(E14/$E$6)," ",E14/$E$6)</f>
        <v xml:space="preserve"> </v>
      </c>
      <c r="G14" s="185" t="str">
        <f>IF(ISERROR(($D$14/4)+(G6*$F$14))," ",($D$14/4)+(G6*$F$14))</f>
        <v xml:space="preserve"> </v>
      </c>
      <c r="H14" s="185" t="str">
        <f>IF(ISERROR(($D$14/4)+(H6*$F$14))," ",($D$14/4)+(H6*$F$14))</f>
        <v xml:space="preserve"> </v>
      </c>
      <c r="I14" s="381">
        <f t="shared" si="3"/>
        <v>0</v>
      </c>
      <c r="J14" s="185" t="str">
        <f>IF(ISERROR(($D$14/4)+(J6*$F$14))," ",($D$14/4)+(J6*$F$14))</f>
        <v xml:space="preserve"> </v>
      </c>
      <c r="K14" s="185" t="str">
        <f>IF(ISERROR(($D$14/4)+(K6*$F$14))," ",($D$14/4)+(K6*$F$14))</f>
        <v xml:space="preserve"> </v>
      </c>
      <c r="L14" s="381">
        <f t="shared" si="4"/>
        <v>0</v>
      </c>
      <c r="M14" s="153">
        <f t="shared" si="1"/>
        <v>0</v>
      </c>
      <c r="N14" s="84" t="str">
        <f t="shared" si="2"/>
        <v>ok</v>
      </c>
    </row>
    <row r="15" spans="1:14" customFormat="1" ht="20.100000000000001" customHeight="1" x14ac:dyDescent="0.2">
      <c r="A15" s="400"/>
      <c r="B15" s="89" t="s">
        <v>18</v>
      </c>
      <c r="C15" s="381">
        <f>'Détail des charges'!L53</f>
        <v>0</v>
      </c>
      <c r="D15" s="386">
        <f>'Détail des charges'!O53</f>
        <v>0</v>
      </c>
      <c r="E15" s="188">
        <f>'Détail des charges'!P53</f>
        <v>0</v>
      </c>
      <c r="F15" s="184" t="str">
        <f t="shared" ref="F15:F17" si="6">IF(ISERROR(E15/$E$6)," ",E15/$E$6)</f>
        <v xml:space="preserve"> </v>
      </c>
      <c r="G15" s="185" t="str">
        <f>IF(ISERROR(($D$15/4)+(G6*$F$15))," ",($D$15/4)+(G6*$F$15))</f>
        <v xml:space="preserve"> </v>
      </c>
      <c r="H15" s="185" t="str">
        <f>IF(ISERROR(($D$15/4)+(H6*$F$15))," ",($D$15/4)+(H6*$F$15))</f>
        <v xml:space="preserve"> </v>
      </c>
      <c r="I15" s="381">
        <f t="shared" si="3"/>
        <v>0</v>
      </c>
      <c r="J15" s="185" t="str">
        <f>IF(ISERROR(($D$15/4)+(J6*$F$15))," ",($D$15/4)+(J6*$F$15))</f>
        <v xml:space="preserve"> </v>
      </c>
      <c r="K15" s="185" t="str">
        <f>IF(ISERROR(($D$15/4)+(K6*$F$15))," ",($D$15/4)+(K6*$F$15))</f>
        <v xml:space="preserve"> </v>
      </c>
      <c r="L15" s="381">
        <f t="shared" si="4"/>
        <v>0</v>
      </c>
      <c r="M15" s="153">
        <f t="shared" si="1"/>
        <v>0</v>
      </c>
      <c r="N15" s="84" t="str">
        <f t="shared" si="2"/>
        <v>ok</v>
      </c>
    </row>
    <row r="16" spans="1:14" customFormat="1" ht="20.100000000000001" customHeight="1" x14ac:dyDescent="0.2">
      <c r="A16" s="400"/>
      <c r="B16" s="89" t="s">
        <v>285</v>
      </c>
      <c r="C16" s="381">
        <f>'Détail des charges'!L58</f>
        <v>0</v>
      </c>
      <c r="D16" s="75">
        <f>'Détail des charges'!O58</f>
        <v>0</v>
      </c>
      <c r="E16" s="188">
        <f>'Détail des charges'!P58</f>
        <v>0</v>
      </c>
      <c r="F16" s="184" t="str">
        <f t="shared" si="6"/>
        <v xml:space="preserve"> </v>
      </c>
      <c r="G16" s="185" t="str">
        <f>IF(ISERROR(($D$16/4)+(G6*$F$16))," ",($D$16/4)+(G6*$F$16))</f>
        <v xml:space="preserve"> </v>
      </c>
      <c r="H16" s="185" t="str">
        <f>IF(ISERROR(($D$16/4)+(H6*$F$16))," ",($D$16/4)+(H6*$F$16))</f>
        <v xml:space="preserve"> </v>
      </c>
      <c r="I16" s="381">
        <f t="shared" si="3"/>
        <v>0</v>
      </c>
      <c r="J16" s="185" t="str">
        <f>IF(ISERROR(($D$16/4)+(J6*$F$16))," ",($D$16/4)+(J6*$F$16))</f>
        <v xml:space="preserve"> </v>
      </c>
      <c r="K16" s="185" t="str">
        <f>IF(ISERROR(($D$16/4)+(K6*$F$16))," ",($D$16/4)+(K6*$F$16))</f>
        <v xml:space="preserve"> </v>
      </c>
      <c r="L16" s="381">
        <f t="shared" si="4"/>
        <v>0</v>
      </c>
      <c r="M16" s="153">
        <f t="shared" si="1"/>
        <v>0</v>
      </c>
      <c r="N16" s="84" t="str">
        <f t="shared" si="2"/>
        <v>ok</v>
      </c>
    </row>
    <row r="17" spans="1:15" customFormat="1" ht="20.100000000000001" customHeight="1" x14ac:dyDescent="0.2">
      <c r="A17" s="400"/>
      <c r="B17" s="89" t="s">
        <v>20</v>
      </c>
      <c r="C17" s="381">
        <f>'Détail des charges'!L65</f>
        <v>0</v>
      </c>
      <c r="D17" s="75">
        <f>'Détail des charges'!O65</f>
        <v>0</v>
      </c>
      <c r="E17" s="188">
        <f>'Détail des charges'!P65</f>
        <v>0</v>
      </c>
      <c r="F17" s="184" t="str">
        <f t="shared" si="6"/>
        <v xml:space="preserve"> </v>
      </c>
      <c r="G17" s="185" t="str">
        <f>IF(ISERROR(($D$17/4)+(G6*$F$17))," ",($D$17/4)+(G6*$F$17))</f>
        <v xml:space="preserve"> </v>
      </c>
      <c r="H17" s="185" t="str">
        <f>IF(ISERROR(($D$17/4)+(H6*$F$17))," ",($D$17/4)+(H6*$F$17))</f>
        <v xml:space="preserve"> </v>
      </c>
      <c r="I17" s="381">
        <f t="shared" si="3"/>
        <v>0</v>
      </c>
      <c r="J17" s="185" t="str">
        <f>IF(ISERROR(($D$17/4)+(J6*$F$17))," ",($D$17/4)+(J6*$F$17))</f>
        <v xml:space="preserve"> </v>
      </c>
      <c r="K17" s="185" t="str">
        <f>IF(ISERROR(($D$17/4)+(K6*$F$17))," ",($D$17/4)+(K6*$F$17))</f>
        <v xml:space="preserve"> </v>
      </c>
      <c r="L17" s="381">
        <f t="shared" si="4"/>
        <v>0</v>
      </c>
      <c r="M17" s="153">
        <f t="shared" si="1"/>
        <v>0</v>
      </c>
      <c r="N17" s="84" t="str">
        <f t="shared" si="2"/>
        <v>ok</v>
      </c>
    </row>
    <row r="18" spans="1:15" customFormat="1" ht="20.100000000000001" customHeight="1" x14ac:dyDescent="0.2">
      <c r="A18" s="400"/>
      <c r="B18" s="89" t="s">
        <v>21</v>
      </c>
      <c r="C18" s="381">
        <f>'Détail des charges'!L73</f>
        <v>0</v>
      </c>
      <c r="D18" s="75">
        <f>'Détail des charges'!O73</f>
        <v>0</v>
      </c>
      <c r="E18" s="188">
        <f>'Détail des charges'!P73</f>
        <v>0</v>
      </c>
      <c r="F18" s="184" t="str">
        <f t="shared" ref="F18:F21" si="7">IF(ISERROR(E18/$E$6)," ",E18/$E$6)</f>
        <v xml:space="preserve"> </v>
      </c>
      <c r="G18" s="185" t="str">
        <f>IF(ISERROR(($D$18/4)+(G6*$F$18))," ",($D$18/4)+(G6*$F$18))</f>
        <v xml:space="preserve"> </v>
      </c>
      <c r="H18" s="185" t="str">
        <f>IF(ISERROR(($D$18/4)+(H6*$F$18))," ",($D$18/4)+(H6*$F$18))</f>
        <v xml:space="preserve"> </v>
      </c>
      <c r="I18" s="381">
        <f t="shared" si="3"/>
        <v>0</v>
      </c>
      <c r="J18" s="185" t="str">
        <f>IF(ISERROR(($D$18/4)+(J6*$F$18))," ",($D$18/4)+(J6*$F$18))</f>
        <v xml:space="preserve"> </v>
      </c>
      <c r="K18" s="185" t="str">
        <f>IF(ISERROR(($D$18/4)+(K6*$F$18))," ",($D$18/4)+(K6*$F$18))</f>
        <v xml:space="preserve"> </v>
      </c>
      <c r="L18" s="381">
        <f t="shared" si="4"/>
        <v>0</v>
      </c>
      <c r="M18" s="153">
        <f t="shared" si="1"/>
        <v>0</v>
      </c>
      <c r="N18" s="84" t="str">
        <f t="shared" si="2"/>
        <v>ok</v>
      </c>
    </row>
    <row r="19" spans="1:15" customFormat="1" ht="20.100000000000001" customHeight="1" x14ac:dyDescent="0.2">
      <c r="A19" s="400"/>
      <c r="B19" s="89" t="s">
        <v>22</v>
      </c>
      <c r="C19" s="381">
        <f>'Détail des charges'!L77</f>
        <v>0</v>
      </c>
      <c r="D19" s="75">
        <f>'Détail des charges'!O77</f>
        <v>0</v>
      </c>
      <c r="E19" s="188">
        <f>'Détail des charges'!P77</f>
        <v>0</v>
      </c>
      <c r="F19" s="184" t="str">
        <f t="shared" si="7"/>
        <v xml:space="preserve"> </v>
      </c>
      <c r="G19" s="185" t="str">
        <f>IF(ISERROR(($D$19/4)+(G6*$F$19))," ",($D$19/4)+(G6*$F$19))</f>
        <v xml:space="preserve"> </v>
      </c>
      <c r="H19" s="185" t="str">
        <f>IF(ISERROR(($D$19/4)+(H6*$F$19))," ",($D$19/4)+(H6*$F$19))</f>
        <v xml:space="preserve"> </v>
      </c>
      <c r="I19" s="381">
        <f t="shared" si="3"/>
        <v>0</v>
      </c>
      <c r="J19" s="185" t="str">
        <f>IF(ISERROR(($D$19/4)+(J6*$F$19))," ",($D$19/4)+(J6*$F$19))</f>
        <v xml:space="preserve"> </v>
      </c>
      <c r="K19" s="185" t="str">
        <f>IF(ISERROR(($D$19/4)+(K6*$F$19))," ",($D$19/4)+(K6*$F$19))</f>
        <v xml:space="preserve"> </v>
      </c>
      <c r="L19" s="381">
        <f t="shared" si="4"/>
        <v>0</v>
      </c>
      <c r="M19" s="153">
        <f t="shared" si="1"/>
        <v>0</v>
      </c>
      <c r="N19" s="84" t="str">
        <f t="shared" si="2"/>
        <v>ok</v>
      </c>
    </row>
    <row r="20" spans="1:15" customFormat="1" ht="20.100000000000001" customHeight="1" x14ac:dyDescent="0.2">
      <c r="A20" s="400"/>
      <c r="B20" s="89" t="s">
        <v>23</v>
      </c>
      <c r="C20" s="381">
        <f>'Détail des charges'!L82</f>
        <v>0</v>
      </c>
      <c r="D20" s="75">
        <f>'Détail des charges'!O82</f>
        <v>0</v>
      </c>
      <c r="E20" s="188">
        <f>'Détail des charges'!P82</f>
        <v>0</v>
      </c>
      <c r="F20" s="184" t="str">
        <f t="shared" si="7"/>
        <v xml:space="preserve"> </v>
      </c>
      <c r="G20" s="185" t="str">
        <f>IF(ISERROR(($D$20/4)+(G6*$F$20))," ",($D$20/4)+(G6*$F$20))</f>
        <v xml:space="preserve"> </v>
      </c>
      <c r="H20" s="185" t="str">
        <f>IF(ISERROR(($D$20/4)+(H6*$F$20))," ",($D$20/4)+(H6*$F$20))</f>
        <v xml:space="preserve"> </v>
      </c>
      <c r="I20" s="381">
        <f t="shared" si="3"/>
        <v>0</v>
      </c>
      <c r="J20" s="185" t="str">
        <f>IF(ISERROR(($D$20/4)+(J6*$F$20))," ",($D$20/4)+(J6*$F$20))</f>
        <v xml:space="preserve"> </v>
      </c>
      <c r="K20" s="185" t="str">
        <f>IF(ISERROR(($D$20/4)+(K6*$F$20))," ",($D$20/4)+(K6*$F$20))</f>
        <v xml:space="preserve"> </v>
      </c>
      <c r="L20" s="381">
        <f t="shared" si="4"/>
        <v>0</v>
      </c>
      <c r="M20" s="153">
        <f t="shared" si="1"/>
        <v>0</v>
      </c>
      <c r="N20" s="84" t="str">
        <f t="shared" si="2"/>
        <v>ok</v>
      </c>
    </row>
    <row r="21" spans="1:15" customFormat="1" ht="20.100000000000001" customHeight="1" x14ac:dyDescent="0.2">
      <c r="A21" s="400"/>
      <c r="B21" s="89" t="s">
        <v>24</v>
      </c>
      <c r="C21" s="381">
        <f>'Détail des charges'!L86</f>
        <v>0</v>
      </c>
      <c r="D21" s="75">
        <f>'Détail des charges'!O86</f>
        <v>0</v>
      </c>
      <c r="E21" s="188">
        <f>'Détail des charges'!P86</f>
        <v>0</v>
      </c>
      <c r="F21" s="184" t="str">
        <f t="shared" si="7"/>
        <v xml:space="preserve"> </v>
      </c>
      <c r="G21" s="185" t="str">
        <f>IF(ISERROR(($D$21/4)+(G6*$F$21))," ",($D$21/4)+(G6*$F$21))</f>
        <v xml:space="preserve"> </v>
      </c>
      <c r="H21" s="185" t="str">
        <f>IF(ISERROR(($D$21/4)+(H6*$F$21))," ",($D$21/4)+(H6*$F$21))</f>
        <v xml:space="preserve"> </v>
      </c>
      <c r="I21" s="381">
        <f t="shared" si="3"/>
        <v>0</v>
      </c>
      <c r="J21" s="185" t="str">
        <f>IF(ISERROR(($D$21/4)+(J6*$F$21))," ",($D$21/4)+(J6*$F$21))</f>
        <v xml:space="preserve"> </v>
      </c>
      <c r="K21" s="185" t="str">
        <f>IF(ISERROR(($D$21/4)+(K6*$F$21))," ",($D$21/4)+(K6*$F$21))</f>
        <v xml:space="preserve"> </v>
      </c>
      <c r="L21" s="381">
        <f t="shared" si="4"/>
        <v>0</v>
      </c>
      <c r="M21" s="153">
        <f t="shared" si="1"/>
        <v>0</v>
      </c>
      <c r="N21" s="84" t="str">
        <f t="shared" si="2"/>
        <v>ok</v>
      </c>
    </row>
    <row r="22" spans="1:15" customFormat="1" ht="20.100000000000001" customHeight="1" x14ac:dyDescent="0.2">
      <c r="A22" s="400"/>
      <c r="B22" s="89" t="s">
        <v>25</v>
      </c>
      <c r="C22" s="381">
        <f>'Détail des charges'!L90</f>
        <v>0</v>
      </c>
      <c r="D22" s="75">
        <f>'Détail des charges'!O90</f>
        <v>0</v>
      </c>
      <c r="E22" s="188">
        <f>'Détail des charges'!P94</f>
        <v>0</v>
      </c>
      <c r="F22" s="184" t="str">
        <f t="shared" ref="F22:F23" si="8">IF(ISERROR(E22/$E$6)," ",E22/$E$6)</f>
        <v xml:space="preserve"> </v>
      </c>
      <c r="G22" s="185" t="str">
        <f>IF(ISERROR(($D$22/4)+(G6*$F$22))," ",($D$22/4)+(G6*$F$22))</f>
        <v xml:space="preserve"> </v>
      </c>
      <c r="H22" s="185" t="str">
        <f>IF(ISERROR(($D$22/4)+(H6*$F$22))," ",($D$22/4)+(H6*$F$22))</f>
        <v xml:space="preserve"> </v>
      </c>
      <c r="I22" s="381">
        <f t="shared" si="3"/>
        <v>0</v>
      </c>
      <c r="J22" s="185" t="str">
        <f>IF(ISERROR(($D$22/4)+(J6*$F$22))," ",($D$22/4)+(J6*$F$22))</f>
        <v xml:space="preserve"> </v>
      </c>
      <c r="K22" s="185" t="str">
        <f>IF(ISERROR(($D$22/4)+(K6*$F$22))," ",($D$22/4)+(K6*$F$22))</f>
        <v xml:space="preserve"> </v>
      </c>
      <c r="L22" s="381">
        <f t="shared" si="4"/>
        <v>0</v>
      </c>
      <c r="M22" s="153">
        <f t="shared" si="1"/>
        <v>0</v>
      </c>
      <c r="N22" s="84" t="str">
        <f t="shared" si="2"/>
        <v>ok</v>
      </c>
    </row>
    <row r="23" spans="1:15" customFormat="1" ht="20.100000000000001" customHeight="1" x14ac:dyDescent="0.2">
      <c r="A23" s="400"/>
      <c r="B23" s="391" t="s">
        <v>191</v>
      </c>
      <c r="C23" s="392">
        <f>'Détail des charges'!L94</f>
        <v>0</v>
      </c>
      <c r="D23" s="78">
        <f>'Détail des charges'!O94</f>
        <v>0</v>
      </c>
      <c r="E23" s="188">
        <f>'Détail des charges'!P94</f>
        <v>0</v>
      </c>
      <c r="F23" s="190" t="str">
        <f t="shared" si="8"/>
        <v xml:space="preserve"> </v>
      </c>
      <c r="G23" s="393" t="str">
        <f>IF(ISERROR(($D$23/4)+(G6*$F$23))," ",($D$23/4)+(G6*$F$23))</f>
        <v xml:space="preserve"> </v>
      </c>
      <c r="H23" s="393" t="str">
        <f>IF(ISERROR(($D$23/4)+(H6*$F$23))," ",($D$23/4)+(H6*$F$23))</f>
        <v xml:space="preserve"> </v>
      </c>
      <c r="I23" s="392">
        <f t="shared" si="3"/>
        <v>0</v>
      </c>
      <c r="J23" s="393" t="str">
        <f>IF(ISERROR(($D$23/4)+(J6*$F$23))," ",($D$23/4)+(J6*$F$23))</f>
        <v xml:space="preserve"> </v>
      </c>
      <c r="K23" s="393" t="str">
        <f>IF(ISERROR(($D$23/4)+(K6*$F$23))," ",($D$23/4)+(K6*$F$23))</f>
        <v xml:space="preserve"> </v>
      </c>
      <c r="L23" s="392">
        <f t="shared" si="4"/>
        <v>0</v>
      </c>
      <c r="M23" s="394">
        <f t="shared" si="1"/>
        <v>0</v>
      </c>
      <c r="N23" s="84" t="str">
        <f t="shared" si="2"/>
        <v>ok</v>
      </c>
      <c r="O23" s="398"/>
    </row>
    <row r="24" spans="1:15" ht="20.100000000000001" customHeight="1" collapsed="1" x14ac:dyDescent="0.2">
      <c r="B24" s="200" t="s">
        <v>37</v>
      </c>
      <c r="C24" s="344">
        <f>'Détail des charges'!L96</f>
        <v>0</v>
      </c>
      <c r="D24" s="387">
        <f>'Détail des charges'!O96</f>
        <v>0</v>
      </c>
      <c r="E24" s="388">
        <f>'Détail des charges'!P96</f>
        <v>0</v>
      </c>
      <c r="F24" s="389" t="str">
        <f>IF(ISERROR(E24/$E$6)," ",E24/$E$6)</f>
        <v xml:space="preserve"> </v>
      </c>
      <c r="G24" s="344" t="str">
        <f>IF(ISERROR(($D$24/4)+(G6*$F$24))," ",($D$24/4)+(G6*$F$24))</f>
        <v xml:space="preserve"> </v>
      </c>
      <c r="H24" s="344" t="str">
        <f>IF(ISERROR(($D$24/4)+(H6*$F$24))," ",($D$24/4)+(H6*$F$24))</f>
        <v xml:space="preserve"> </v>
      </c>
      <c r="I24" s="390">
        <f t="shared" si="3"/>
        <v>0</v>
      </c>
      <c r="J24" s="344" t="str">
        <f>IF(ISERROR(($D$24/4)+(J6*$F$24))," ",($D$24/4)+(J6*$F$24))</f>
        <v xml:space="preserve"> </v>
      </c>
      <c r="K24" s="344" t="str">
        <f>IF(ISERROR(($D$24/4)+(K6*$F$24))," ",($D$24/4)+(K6*$F$24))</f>
        <v xml:space="preserve"> </v>
      </c>
      <c r="L24" s="390">
        <f t="shared" si="4"/>
        <v>0</v>
      </c>
      <c r="M24" s="204">
        <f t="shared" si="1"/>
        <v>0</v>
      </c>
      <c r="N24" s="84" t="str">
        <f t="shared" si="2"/>
        <v>ok</v>
      </c>
    </row>
    <row r="25" spans="1:15" ht="20.100000000000001" customHeight="1" x14ac:dyDescent="0.2">
      <c r="B25" s="871" t="s">
        <v>141</v>
      </c>
      <c r="C25" s="872">
        <f>C7-C24</f>
        <v>0</v>
      </c>
      <c r="D25" s="873"/>
      <c r="E25" s="874"/>
      <c r="F25" s="875"/>
      <c r="G25" s="876">
        <f>IF(ISERROR(G7-G24),0,G7-G24)</f>
        <v>0</v>
      </c>
      <c r="H25" s="876">
        <f>IF(ISERROR(H7-H24),0,H7-H24)</f>
        <v>0</v>
      </c>
      <c r="I25" s="876">
        <f t="shared" ref="I25:L25" si="9">I7-I24</f>
        <v>0</v>
      </c>
      <c r="J25" s="876">
        <f>IF(ISERROR(J7-J24),0,J7-J24)</f>
        <v>0</v>
      </c>
      <c r="K25" s="876">
        <f>IF(ISERROR(K7-K24),0,K7-K24)</f>
        <v>0</v>
      </c>
      <c r="L25" s="877">
        <f t="shared" si="9"/>
        <v>0</v>
      </c>
      <c r="M25" s="878">
        <f>M7-M24</f>
        <v>0</v>
      </c>
      <c r="N25" s="84" t="str">
        <f t="shared" si="2"/>
        <v>ok</v>
      </c>
    </row>
    <row r="26" spans="1:15" customFormat="1" ht="20.100000000000001" customHeight="1" x14ac:dyDescent="0.2">
      <c r="A26" s="400"/>
      <c r="B26" s="879" t="s">
        <v>107</v>
      </c>
      <c r="C26" s="865">
        <f>'Budget annuel'!J14</f>
        <v>0</v>
      </c>
      <c r="D26" s="866">
        <f>'Budget annuel'!M14</f>
        <v>0</v>
      </c>
      <c r="E26" s="867">
        <f>'Budget annuel'!N14</f>
        <v>0</v>
      </c>
      <c r="F26" s="868" t="str">
        <f>IF(ISERROR(E26/$E$6)," ",E26/$E$6)</f>
        <v xml:space="preserve"> </v>
      </c>
      <c r="G26" s="865" t="str">
        <f>IF(ISERROR(($D$26/4)+(G6*$F$26))," ",($D$26/4)+(G6*$F$26))</f>
        <v xml:space="preserve"> </v>
      </c>
      <c r="H26" s="865" t="str">
        <f>IF(ISERROR(($D$26/4)+(H6*$F$26))," ",($D$26/4)+(H6*$F$26))</f>
        <v xml:space="preserve"> </v>
      </c>
      <c r="I26" s="869">
        <f>SUM(G26:H26)</f>
        <v>0</v>
      </c>
      <c r="J26" s="865" t="str">
        <f>IF(ISERROR(($D$26/4)+(J6*$F$26))," ",($D$26/4)+(J6*$F$26))</f>
        <v xml:space="preserve"> </v>
      </c>
      <c r="K26" s="865" t="str">
        <f>IF(ISERROR(($D$26/4)+(K6*$F$26))," ",($D$26/4)+(K6*$F$26))</f>
        <v xml:space="preserve"> </v>
      </c>
      <c r="L26" s="869">
        <f t="shared" ref="L26:L28" si="10">SUM(J26:K26)</f>
        <v>0</v>
      </c>
      <c r="M26" s="870">
        <f>I26+L26</f>
        <v>0</v>
      </c>
      <c r="N26" s="84" t="str">
        <f>IF(M26=C26,"ok",M26-C26)</f>
        <v>ok</v>
      </c>
    </row>
    <row r="27" spans="1:15" ht="20.100000000000001" customHeight="1" x14ac:dyDescent="0.2">
      <c r="B27" s="391" t="s">
        <v>38</v>
      </c>
      <c r="C27" s="861">
        <f>'Détail des charges'!L106</f>
        <v>0</v>
      </c>
      <c r="D27" s="76">
        <f>'Détail des charges'!O106</f>
        <v>0</v>
      </c>
      <c r="E27" s="862">
        <f>C27-D27</f>
        <v>0</v>
      </c>
      <c r="F27" s="863" t="str">
        <f>IF(ISERROR(E27/$E$6)," ",E27/$E$6)</f>
        <v xml:space="preserve"> </v>
      </c>
      <c r="G27" s="393" t="str">
        <f>IF(ISERROR(($D$27/4)+(G6*$F$27))," ",($D$27/4)+(G6*$F$27))</f>
        <v xml:space="preserve"> </v>
      </c>
      <c r="H27" s="393" t="str">
        <f>IF(ISERROR(($D$27/4)+(H6*$F$27))," ",($D$27/4)+(H6*$F$27))</f>
        <v xml:space="preserve"> </v>
      </c>
      <c r="I27" s="392">
        <f t="shared" si="3"/>
        <v>0</v>
      </c>
      <c r="J27" s="393" t="str">
        <f>IF(ISERROR(($D$27/4)+(J6*$F$27))," ",($D$27/4)+(J6*$F$27))</f>
        <v xml:space="preserve"> </v>
      </c>
      <c r="K27" s="393" t="str">
        <f>IF(ISERROR(($D$27/4)+(K6*$F$27))," ",($D$27/4)+(K6*$F$27))</f>
        <v xml:space="preserve"> </v>
      </c>
      <c r="L27" s="392">
        <f t="shared" si="10"/>
        <v>0</v>
      </c>
      <c r="M27" s="394">
        <f t="shared" si="1"/>
        <v>0</v>
      </c>
      <c r="N27" s="84" t="str">
        <f t="shared" si="2"/>
        <v>ok</v>
      </c>
    </row>
    <row r="28" spans="1:15" ht="20.100000000000001" customHeight="1" x14ac:dyDescent="0.2">
      <c r="B28" s="89" t="s">
        <v>44</v>
      </c>
      <c r="C28" s="528">
        <f>'Détail des charges'!L119</f>
        <v>0</v>
      </c>
      <c r="D28" s="75">
        <f>'Détail des charges'!O119</f>
        <v>0</v>
      </c>
      <c r="E28" s="188">
        <f>C28-D28</f>
        <v>0</v>
      </c>
      <c r="F28" s="184" t="str">
        <f t="shared" ref="F28:F33" si="11">IF(ISERROR(E28/$E$6)," ",E28/$E$6)</f>
        <v xml:space="preserve"> </v>
      </c>
      <c r="G28" s="185" t="str">
        <f>IF(ISERROR(($D$28/4)+(G6*$F$28))," ",($D$28/4)+(G6*$F$28))</f>
        <v xml:space="preserve"> </v>
      </c>
      <c r="H28" s="185" t="str">
        <f>IF(ISERROR(($D$28/4)+(H6*$F$28))," ",($D$28/4)+(H6*$F$28))</f>
        <v xml:space="preserve"> </v>
      </c>
      <c r="I28" s="381">
        <f t="shared" si="3"/>
        <v>0</v>
      </c>
      <c r="J28" s="185" t="str">
        <f>IF(ISERROR(($D$28/4)+(J6*$F$28))," ",($D$28/4)+(J6*$F$28))</f>
        <v xml:space="preserve"> </v>
      </c>
      <c r="K28" s="185" t="str">
        <f>IF(ISERROR(($D$28/4)+(K6*$F$28))," ",($D$28/4)+(K6*$F$28))</f>
        <v xml:space="preserve"> </v>
      </c>
      <c r="L28" s="381">
        <f t="shared" si="10"/>
        <v>0</v>
      </c>
      <c r="M28" s="153">
        <f t="shared" si="1"/>
        <v>0</v>
      </c>
      <c r="N28" s="84" t="str">
        <f t="shared" si="2"/>
        <v>ok</v>
      </c>
    </row>
    <row r="29" spans="1:15" ht="21.95" customHeight="1" x14ac:dyDescent="0.2">
      <c r="B29" s="256" t="s">
        <v>202</v>
      </c>
      <c r="C29" s="257">
        <f>C25+C26-C27-C28</f>
        <v>0</v>
      </c>
      <c r="D29" s="258"/>
      <c r="E29" s="259"/>
      <c r="F29" s="258"/>
      <c r="G29" s="260">
        <f t="shared" ref="G29:M29" si="12">IF(ISERROR(G25+G26-G27-G28),0,G25+G26-G27-G28)</f>
        <v>0</v>
      </c>
      <c r="H29" s="260">
        <f t="shared" si="12"/>
        <v>0</v>
      </c>
      <c r="I29" s="261">
        <f t="shared" si="12"/>
        <v>0</v>
      </c>
      <c r="J29" s="260">
        <f t="shared" si="12"/>
        <v>0</v>
      </c>
      <c r="K29" s="260">
        <f t="shared" si="12"/>
        <v>0</v>
      </c>
      <c r="L29" s="261">
        <f t="shared" si="12"/>
        <v>0</v>
      </c>
      <c r="M29" s="262">
        <f t="shared" si="12"/>
        <v>0</v>
      </c>
      <c r="N29" s="84" t="str">
        <f t="shared" ref="N29" si="13">IF(M29=C29,"ok",M29-C29)</f>
        <v>ok</v>
      </c>
    </row>
    <row r="30" spans="1:15" customFormat="1" ht="20.100000000000001" customHeight="1" x14ac:dyDescent="0.2">
      <c r="A30" s="400"/>
      <c r="B30" s="532" t="s">
        <v>109</v>
      </c>
      <c r="C30" s="186">
        <f>'Budget annuel'!J18</f>
        <v>0</v>
      </c>
      <c r="D30" s="384">
        <f>'Budget annuel'!M18</f>
        <v>0</v>
      </c>
      <c r="E30" s="339">
        <f>'Budget annuel'!N18</f>
        <v>0</v>
      </c>
      <c r="F30" s="340" t="str">
        <f>IF(ISERROR(E30/$E$6)," ",E30/$E$6)</f>
        <v xml:space="preserve"> </v>
      </c>
      <c r="G30" s="186" t="str">
        <f>IF(ISERROR(($D$30/4)+(G6*$F$30))," ",($D$30/4)+(G6*$F$30))</f>
        <v xml:space="preserve"> </v>
      </c>
      <c r="H30" s="186" t="str">
        <f>IF(ISERROR(($D$30/4)+(H6*$F$30))," ",($D$30/4)+(H6*$F$30))</f>
        <v xml:space="preserve"> </v>
      </c>
      <c r="I30" s="531">
        <f t="shared" ref="I30" si="14">SUM(G30:H30)</f>
        <v>0</v>
      </c>
      <c r="J30" s="186" t="str">
        <f>IF(ISERROR(($D$30/4)+(J6*$F$30))," ",($D$30/4)+(J6*$F$30))</f>
        <v xml:space="preserve"> </v>
      </c>
      <c r="K30" s="186" t="str">
        <f>IF(ISERROR(($D$30/4)+(K6*$F$30))," ",($D$30/4)+(K6*$F$30))</f>
        <v xml:space="preserve"> </v>
      </c>
      <c r="L30" s="531">
        <f t="shared" ref="L30:L33" si="15">SUM(J30:K30)</f>
        <v>0</v>
      </c>
      <c r="M30" s="152">
        <f t="shared" ref="M30" si="16">I30+L30</f>
        <v>0</v>
      </c>
      <c r="N30" s="84" t="str">
        <f t="shared" ref="N30" si="17">IF(M30=C30,"ok",M30-C30)</f>
        <v>ok</v>
      </c>
    </row>
    <row r="31" spans="1:15" customFormat="1" ht="20.100000000000001" customHeight="1" x14ac:dyDescent="0.2">
      <c r="A31" s="400"/>
      <c r="B31" s="864" t="s">
        <v>64</v>
      </c>
      <c r="C31" s="865">
        <f>'Budget annuel'!J19</f>
        <v>0</v>
      </c>
      <c r="D31" s="866">
        <f>'Budget annuel'!M19</f>
        <v>0</v>
      </c>
      <c r="E31" s="867">
        <f>'Budget annuel'!N19</f>
        <v>0</v>
      </c>
      <c r="F31" s="868" t="str">
        <f>IF(ISERROR(E31/$E$6)," ",E31/$E$6)</f>
        <v xml:space="preserve"> </v>
      </c>
      <c r="G31" s="865" t="str">
        <f>IF(ISERROR(($D$31/4)+(G6*$F$31))," ",($D$31/4)+(G6*$F$31))</f>
        <v xml:space="preserve"> </v>
      </c>
      <c r="H31" s="865" t="str">
        <f>IF(ISERROR(($D$31/4)+(H6*$F$31))," ",($D$31/4)+(H6*$F$31))</f>
        <v xml:space="preserve"> </v>
      </c>
      <c r="I31" s="869">
        <f t="shared" ref="I31" si="18">SUM(G31:H31)</f>
        <v>0</v>
      </c>
      <c r="J31" s="865" t="str">
        <f>IF(ISERROR(($D$31/4)+(J6*$F$31))," ",($D$31/4)+(J6*$F$31))</f>
        <v xml:space="preserve"> </v>
      </c>
      <c r="K31" s="865" t="str">
        <f>IF(ISERROR(($D$31/4)+(K6*$F$31))," ",($D$31/4)+(K6*$F$31))</f>
        <v xml:space="preserve"> </v>
      </c>
      <c r="L31" s="869">
        <f t="shared" ref="L31" si="19">SUM(J31:K31)</f>
        <v>0</v>
      </c>
      <c r="M31" s="870">
        <f t="shared" ref="M31" si="20">I31+L31</f>
        <v>0</v>
      </c>
      <c r="N31" s="84" t="str">
        <f t="shared" ref="N31" si="21">IF(M31=C31,"ok",M31-C31)</f>
        <v>ok</v>
      </c>
    </row>
    <row r="32" spans="1:15" ht="20.100000000000001" customHeight="1" x14ac:dyDescent="0.2">
      <c r="B32" s="391" t="s">
        <v>45</v>
      </c>
      <c r="C32" s="861">
        <f>'Détail des charges'!L125</f>
        <v>0</v>
      </c>
      <c r="D32" s="76">
        <f>'Détail des charges'!O125</f>
        <v>0</v>
      </c>
      <c r="E32" s="862">
        <f>C32-D32</f>
        <v>0</v>
      </c>
      <c r="F32" s="863" t="str">
        <f t="shared" si="11"/>
        <v xml:space="preserve"> </v>
      </c>
      <c r="G32" s="393" t="str">
        <f>IF(ISERROR(($D$32/4)+(G6*$F$32))," ",($D$32/4)+(G6*$F$32))</f>
        <v xml:space="preserve"> </v>
      </c>
      <c r="H32" s="393" t="str">
        <f>IF(ISERROR(($D$32/4)+(H6*$F$32))," ",($D$32/4)+(H6*$F$32))</f>
        <v xml:space="preserve"> </v>
      </c>
      <c r="I32" s="392">
        <f t="shared" si="3"/>
        <v>0</v>
      </c>
      <c r="J32" s="393" t="str">
        <f>IF(ISERROR(($D$32/4)+(J6*$F$32))," ",($D$32/4)+(J6*$F$32))</f>
        <v xml:space="preserve"> </v>
      </c>
      <c r="K32" s="393" t="str">
        <f>IF(ISERROR(($D$32/4)+(K6*$F$32))," ",($D$32/4)+(K6*$F$32))</f>
        <v xml:space="preserve"> </v>
      </c>
      <c r="L32" s="392">
        <f t="shared" si="15"/>
        <v>0</v>
      </c>
      <c r="M32" s="394">
        <f t="shared" si="1"/>
        <v>0</v>
      </c>
      <c r="N32" s="84" t="str">
        <f t="shared" si="2"/>
        <v>ok</v>
      </c>
    </row>
    <row r="33" spans="1:14" ht="20.100000000000001" customHeight="1" x14ac:dyDescent="0.2">
      <c r="B33" s="90" t="s">
        <v>210</v>
      </c>
      <c r="C33" s="529">
        <f>'Détail des charges'!L127</f>
        <v>0</v>
      </c>
      <c r="D33" s="78">
        <f>'Détail des charges'!O127</f>
        <v>0</v>
      </c>
      <c r="E33" s="189">
        <f>C33-D33</f>
        <v>0</v>
      </c>
      <c r="F33" s="190" t="str">
        <f t="shared" si="11"/>
        <v xml:space="preserve"> </v>
      </c>
      <c r="G33" s="187" t="str">
        <f>IF(ISERROR(($D$33/4)+(G6*$F$33))," ",($D$33/4)+(G6*$F$33))</f>
        <v xml:space="preserve"> </v>
      </c>
      <c r="H33" s="187" t="str">
        <f>IF(ISERROR(($D$33/4)+(H6*$F$33))," ",($D$33/4)+(H6*$F$33))</f>
        <v xml:space="preserve"> </v>
      </c>
      <c r="I33" s="194">
        <f t="shared" si="3"/>
        <v>0</v>
      </c>
      <c r="J33" s="187" t="str">
        <f>IF(ISERROR(($D$33/4)+(J6*$F$33))," ",($D$33/4)+(J6*$F$33))</f>
        <v xml:space="preserve"> </v>
      </c>
      <c r="K33" s="187" t="str">
        <f>IF(ISERROR(($D$33/4)+(K6*$F$33))," ",($D$33/4)+(K6*$F$33))</f>
        <v xml:space="preserve"> </v>
      </c>
      <c r="L33" s="194">
        <f t="shared" si="15"/>
        <v>0</v>
      </c>
      <c r="M33" s="151">
        <f t="shared" si="1"/>
        <v>0</v>
      </c>
      <c r="N33" s="84" t="str">
        <f t="shared" si="2"/>
        <v>ok</v>
      </c>
    </row>
    <row r="34" spans="1:14" ht="21.95" customHeight="1" x14ac:dyDescent="0.2">
      <c r="B34" s="256" t="s">
        <v>76</v>
      </c>
      <c r="C34" s="257">
        <f>C29+C30+C31-C32-C33</f>
        <v>0</v>
      </c>
      <c r="D34" s="258"/>
      <c r="E34" s="259"/>
      <c r="F34" s="258"/>
      <c r="G34" s="260">
        <f>IF(ISERROR(G29+G30+G31-G32-G33),0,G29+G30+G31-G32-G33)</f>
        <v>0</v>
      </c>
      <c r="H34" s="260">
        <f>IF(ISERROR(H29+H30+H31-H32-H33),0,H29+H30+H31-H32-H33)</f>
        <v>0</v>
      </c>
      <c r="I34" s="261">
        <f>IF(ISERROR(I29+I30+I31-I32-I33),0,I29+I30+I31-I32-I33)</f>
        <v>0</v>
      </c>
      <c r="J34" s="260">
        <f>IF(ISERROR(J29+J30+J31-J32-J33),0,J29+J30+J31-J32-J33)</f>
        <v>0</v>
      </c>
      <c r="K34" s="260">
        <f t="shared" ref="K34:M34" si="22">IF(ISERROR(K29+K30+K31-K32-K33),0,K29+K30+K31-K32-K33)</f>
        <v>0</v>
      </c>
      <c r="L34" s="261">
        <f t="shared" si="22"/>
        <v>0</v>
      </c>
      <c r="M34" s="262">
        <f t="shared" si="22"/>
        <v>0</v>
      </c>
      <c r="N34" s="84" t="str">
        <f t="shared" si="2"/>
        <v>ok</v>
      </c>
    </row>
    <row r="35" spans="1:14" s="18" customFormat="1" ht="21.95" customHeight="1" x14ac:dyDescent="0.2">
      <c r="A35" s="401"/>
      <c r="B35" s="90" t="s">
        <v>49</v>
      </c>
      <c r="C35" s="529">
        <f>'Détail de l''activité'!L25</f>
        <v>0</v>
      </c>
      <c r="D35" s="76">
        <f>'Détail de l''activité'!O25</f>
        <v>0</v>
      </c>
      <c r="E35" s="255">
        <f>'Détail de l''activité'!P25</f>
        <v>0</v>
      </c>
      <c r="F35" s="190" t="str">
        <f t="shared" ref="F35:F36" si="23">IF(ISERROR(E35/$E$6)," ",E35/$E$6)</f>
        <v xml:space="preserve"> </v>
      </c>
      <c r="G35" s="187" t="str">
        <f>IF(ISERROR(($D$35/4)+(G24*$F$35))," ",($D$35/4)+(G24*$F$35))</f>
        <v xml:space="preserve"> </v>
      </c>
      <c r="H35" s="187" t="str">
        <f>IF(ISERROR(($D$35/4)+(H24*$F$35))," ",($D$35/4)+(H24*$F$35))</f>
        <v xml:space="preserve"> </v>
      </c>
      <c r="I35" s="70">
        <f t="shared" ref="I35:I36" si="24">SUM(G35:H35)</f>
        <v>0</v>
      </c>
      <c r="J35" s="187" t="str">
        <f>IF(ISERROR(($D$35/4)+(J24*$F$35))," ",($D$35/4)+(J24*$F$35))</f>
        <v xml:space="preserve"> </v>
      </c>
      <c r="K35" s="187" t="str">
        <f>IF(ISERROR(($D$35/4)+(K24*$F$35))," ",($D$35/4)+(K24*$F$35))</f>
        <v xml:space="preserve"> </v>
      </c>
      <c r="L35" s="194">
        <f t="shared" ref="L35:L36" si="25">SUM(J35:K35)</f>
        <v>0</v>
      </c>
      <c r="M35" s="151">
        <f>I35+L35</f>
        <v>0</v>
      </c>
      <c r="N35" s="84" t="str">
        <f t="shared" si="2"/>
        <v>ok</v>
      </c>
    </row>
    <row r="36" spans="1:14" ht="21.95" customHeight="1" x14ac:dyDescent="0.2">
      <c r="B36" s="155" t="s">
        <v>50</v>
      </c>
      <c r="C36" s="530">
        <f>'Détail des charges'!L138</f>
        <v>0</v>
      </c>
      <c r="D36" s="77">
        <f>'Détail des charges'!O138</f>
        <v>0</v>
      </c>
      <c r="E36" s="247">
        <f>'Détail des charges'!P138</f>
        <v>0</v>
      </c>
      <c r="F36" s="248" t="str">
        <f t="shared" si="23"/>
        <v xml:space="preserve"> </v>
      </c>
      <c r="G36" s="186" t="str">
        <f>IF(ISERROR(($D$36/4)+(G27*$F$36))," ",($D$36/4)+(G27*$F$36))</f>
        <v xml:space="preserve"> </v>
      </c>
      <c r="H36" s="186" t="str">
        <f>IF(ISERROR(($D$36/4)+(H27*$F$36))," ",($D$36/4)+(H27*$F$36))</f>
        <v xml:space="preserve"> </v>
      </c>
      <c r="I36" s="71">
        <f t="shared" si="24"/>
        <v>0</v>
      </c>
      <c r="J36" s="186" t="str">
        <f>IF(ISERROR(($D$36/4)+(J27*$F$36))," ",($D$36/4)+(J27*$F$36))</f>
        <v xml:space="preserve"> </v>
      </c>
      <c r="K36" s="186" t="str">
        <f>IF(ISERROR(($D$36/4)+(K27*$F$36))," ",($D$36/4)+(K27*$F$36))</f>
        <v xml:space="preserve"> </v>
      </c>
      <c r="L36" s="195">
        <f t="shared" si="25"/>
        <v>0</v>
      </c>
      <c r="M36" s="154">
        <f>I36+L36</f>
        <v>0</v>
      </c>
      <c r="N36" s="84" t="str">
        <f t="shared" si="2"/>
        <v>ok</v>
      </c>
    </row>
    <row r="37" spans="1:14" s="80" customFormat="1" ht="21.95" customHeight="1" collapsed="1" x14ac:dyDescent="0.2">
      <c r="A37" s="402"/>
      <c r="B37" s="249" t="s">
        <v>77</v>
      </c>
      <c r="C37" s="250">
        <f>C35-C36</f>
        <v>0</v>
      </c>
      <c r="D37" s="251"/>
      <c r="E37" s="252"/>
      <c r="F37" s="251"/>
      <c r="G37" s="253">
        <f>IF(ISERROR(G35-G36),0,G35-G36)</f>
        <v>0</v>
      </c>
      <c r="H37" s="254">
        <f>IF(ISERROR(H35-H36),0,H35-H36)</f>
        <v>0</v>
      </c>
      <c r="I37" s="254">
        <f>I35-I36</f>
        <v>0</v>
      </c>
      <c r="J37" s="254">
        <f>IF(ISERROR(J35-J36),0,J35-J36)</f>
        <v>0</v>
      </c>
      <c r="K37" s="254">
        <f>IF(ISERROR(K35-K36),0,K35-K36)</f>
        <v>0</v>
      </c>
      <c r="L37" s="254">
        <f>J37+K37</f>
        <v>0</v>
      </c>
      <c r="M37" s="880">
        <f>I37+L37</f>
        <v>0</v>
      </c>
      <c r="N37" s="84" t="str">
        <f t="shared" si="2"/>
        <v>ok</v>
      </c>
    </row>
    <row r="38" spans="1:14" ht="21.95" customHeight="1" collapsed="1" x14ac:dyDescent="0.2">
      <c r="B38" s="239" t="s">
        <v>57</v>
      </c>
      <c r="C38" s="240">
        <f>C34+C37</f>
        <v>0</v>
      </c>
      <c r="D38" s="241"/>
      <c r="E38" s="242"/>
      <c r="F38" s="241"/>
      <c r="G38" s="243">
        <f t="shared" ref="G38:M38" si="26">IF(ISERROR(G34+G37),0,G34+G37)</f>
        <v>0</v>
      </c>
      <c r="H38" s="244">
        <f t="shared" si="26"/>
        <v>0</v>
      </c>
      <c r="I38" s="245">
        <f t="shared" si="26"/>
        <v>0</v>
      </c>
      <c r="J38" s="243">
        <f t="shared" si="26"/>
        <v>0</v>
      </c>
      <c r="K38" s="243">
        <f t="shared" si="26"/>
        <v>0</v>
      </c>
      <c r="L38" s="246">
        <f t="shared" si="26"/>
        <v>0</v>
      </c>
      <c r="M38" s="244">
        <f t="shared" si="26"/>
        <v>0</v>
      </c>
      <c r="N38" s="84" t="str">
        <f t="shared" si="2"/>
        <v>ok</v>
      </c>
    </row>
    <row r="39" spans="1:14" ht="15" customHeight="1" x14ac:dyDescent="0.2"/>
    <row r="40" spans="1:14" ht="15" customHeight="1" x14ac:dyDescent="0.2"/>
    <row r="41" spans="1:14" ht="15" customHeight="1" x14ac:dyDescent="0.2"/>
    <row r="42" spans="1:14" ht="15" customHeight="1" x14ac:dyDescent="0.2"/>
    <row r="43" spans="1:14" ht="15" customHeight="1" x14ac:dyDescent="0.2"/>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sheetData>
  <sheetProtection algorithmName="SHA-512" hashValue="1qjlR1gMSBL/R7LcZ3Ontrxx5VVedWwwt+PIFTnmQYE0UHPfdRsczI64celjofdBX1tD18+D6fG3qE/8i30dfA==" saltValue="wRQpmSaQe11wqhnjNtoaeg==" spinCount="100000" sheet="1" formatCells="0" formatColumns="0" formatRows="0" insertColumns="0" insertRows="0" insertHyperlinks="0" deleteColumns="0" deleteRows="0" sort="0" autoFilter="0" pivotTables="0"/>
  <mergeCells count="8">
    <mergeCell ref="L2:L3"/>
    <mergeCell ref="E3:F3"/>
    <mergeCell ref="D2:F2"/>
    <mergeCell ref="G2:G3"/>
    <mergeCell ref="H2:H3"/>
    <mergeCell ref="J2:J3"/>
    <mergeCell ref="K2:K3"/>
    <mergeCell ref="I2:I3"/>
  </mergeCells>
  <conditionalFormatting sqref="G4:H4 F5 G1:H1 G39:H65232 G35:H36 J4:K4 J1:K1 J39:K65232 J35:K36 M39:M65232 M1 F7 F24:G24 J27:K28 F27:H28 J32:K33 G32:H33 F25 I24">
    <cfRule type="cellIs" dxfId="682" priority="1354" stopIfTrue="1" operator="equal">
      <formula>0</formula>
    </cfRule>
  </conditionalFormatting>
  <conditionalFormatting sqref="G2 I2">
    <cfRule type="expression" priority="1324" stopIfTrue="1">
      <formula>#REF!=" "</formula>
    </cfRule>
  </conditionalFormatting>
  <conditionalFormatting sqref="I27">
    <cfRule type="cellIs" dxfId="681" priority="989" stopIfTrue="1" operator="equal">
      <formula>0</formula>
    </cfRule>
  </conditionalFormatting>
  <conditionalFormatting sqref="I28">
    <cfRule type="cellIs" dxfId="680" priority="934" stopIfTrue="1" operator="equal">
      <formula>0</formula>
    </cfRule>
  </conditionalFormatting>
  <conditionalFormatting sqref="I32">
    <cfRule type="cellIs" dxfId="679" priority="852" stopIfTrue="1" operator="equal">
      <formula>0</formula>
    </cfRule>
  </conditionalFormatting>
  <conditionalFormatting sqref="I33">
    <cfRule type="cellIs" dxfId="678" priority="788" stopIfTrue="1" operator="equal">
      <formula>0</formula>
    </cfRule>
  </conditionalFormatting>
  <conditionalFormatting sqref="I35">
    <cfRule type="cellIs" dxfId="677" priority="534" stopIfTrue="1" operator="equal">
      <formula>0</formula>
    </cfRule>
  </conditionalFormatting>
  <conditionalFormatting sqref="I36">
    <cfRule type="cellIs" dxfId="676" priority="533" stopIfTrue="1" operator="equal">
      <formula>0</formula>
    </cfRule>
  </conditionalFormatting>
  <conditionalFormatting sqref="F32">
    <cfRule type="cellIs" dxfId="675" priority="132" stopIfTrue="1" operator="equal">
      <formula>0</formula>
    </cfRule>
  </conditionalFormatting>
  <conditionalFormatting sqref="F33">
    <cfRule type="cellIs" dxfId="674" priority="131" stopIfTrue="1" operator="equal">
      <formula>0</formula>
    </cfRule>
  </conditionalFormatting>
  <conditionalFormatting sqref="F35:F36">
    <cfRule type="cellIs" dxfId="673" priority="101" stopIfTrue="1" operator="equal">
      <formula>0</formula>
    </cfRule>
  </conditionalFormatting>
  <conditionalFormatting sqref="H2">
    <cfRule type="expression" priority="97" stopIfTrue="1">
      <formula>#REF!=" "</formula>
    </cfRule>
  </conditionalFormatting>
  <conditionalFormatting sqref="J2">
    <cfRule type="expression" priority="96" stopIfTrue="1">
      <formula>#REF!=" "</formula>
    </cfRule>
  </conditionalFormatting>
  <conditionalFormatting sqref="K2">
    <cfRule type="expression" priority="95" stopIfTrue="1">
      <formula>#REF!=" "</formula>
    </cfRule>
  </conditionalFormatting>
  <conditionalFormatting sqref="L24">
    <cfRule type="cellIs" dxfId="672" priority="85" stopIfTrue="1" operator="equal">
      <formula>0</formula>
    </cfRule>
  </conditionalFormatting>
  <conditionalFormatting sqref="L2">
    <cfRule type="expression" priority="84" stopIfTrue="1">
      <formula>#REF!=" "</formula>
    </cfRule>
  </conditionalFormatting>
  <conditionalFormatting sqref="L27">
    <cfRule type="cellIs" dxfId="671" priority="83" stopIfTrue="1" operator="equal">
      <formula>0</formula>
    </cfRule>
  </conditionalFormatting>
  <conditionalFormatting sqref="L28">
    <cfRule type="cellIs" dxfId="670" priority="82" stopIfTrue="1" operator="equal">
      <formula>0</formula>
    </cfRule>
  </conditionalFormatting>
  <conditionalFormatting sqref="L32">
    <cfRule type="cellIs" dxfId="669" priority="81" stopIfTrue="1" operator="equal">
      <formula>0</formula>
    </cfRule>
  </conditionalFormatting>
  <conditionalFormatting sqref="L33">
    <cfRule type="cellIs" dxfId="668" priority="80" stopIfTrue="1" operator="equal">
      <formula>0</formula>
    </cfRule>
  </conditionalFormatting>
  <conditionalFormatting sqref="L35">
    <cfRule type="cellIs" dxfId="667" priority="79" stopIfTrue="1" operator="equal">
      <formula>0</formula>
    </cfRule>
  </conditionalFormatting>
  <conditionalFormatting sqref="L36">
    <cfRule type="cellIs" dxfId="666" priority="78" stopIfTrue="1" operator="equal">
      <formula>0</formula>
    </cfRule>
  </conditionalFormatting>
  <conditionalFormatting sqref="D6">
    <cfRule type="cellIs" dxfId="665" priority="76" stopIfTrue="1" operator="equal">
      <formula>0</formula>
    </cfRule>
  </conditionalFormatting>
  <conditionalFormatting sqref="F6">
    <cfRule type="cellIs" dxfId="664" priority="73" stopIfTrue="1" operator="equal">
      <formula>0</formula>
    </cfRule>
  </conditionalFormatting>
  <conditionalFormatting sqref="C6">
    <cfRule type="cellIs" dxfId="663" priority="54" operator="equal">
      <formula>0</formula>
    </cfRule>
  </conditionalFormatting>
  <conditionalFormatting sqref="E6">
    <cfRule type="cellIs" dxfId="662" priority="53" operator="equal">
      <formula>0</formula>
    </cfRule>
  </conditionalFormatting>
  <conditionalFormatting sqref="G6">
    <cfRule type="cellIs" dxfId="661" priority="52" operator="equal">
      <formula>0</formula>
    </cfRule>
  </conditionalFormatting>
  <conditionalFormatting sqref="I6">
    <cfRule type="cellIs" dxfId="660" priority="51" operator="equal">
      <formula>0</formula>
    </cfRule>
  </conditionalFormatting>
  <conditionalFormatting sqref="K6">
    <cfRule type="cellIs" dxfId="659" priority="50" operator="equal">
      <formula>0</formula>
    </cfRule>
  </conditionalFormatting>
  <conditionalFormatting sqref="M6">
    <cfRule type="cellIs" dxfId="658" priority="49" operator="equal">
      <formula>0</formula>
    </cfRule>
  </conditionalFormatting>
  <conditionalFormatting sqref="F26">
    <cfRule type="cellIs" dxfId="657" priority="46" stopIfTrue="1" operator="equal">
      <formula>0</formula>
    </cfRule>
  </conditionalFormatting>
  <conditionalFormatting sqref="G26:H26 J26:K26">
    <cfRule type="cellIs" dxfId="656" priority="45" stopIfTrue="1" operator="equal">
      <formula>0</formula>
    </cfRule>
  </conditionalFormatting>
  <conditionalFormatting sqref="I26">
    <cfRule type="cellIs" dxfId="655" priority="44" stopIfTrue="1" operator="equal">
      <formula>0</formula>
    </cfRule>
  </conditionalFormatting>
  <conditionalFormatting sqref="L26">
    <cfRule type="cellIs" dxfId="654" priority="43" stopIfTrue="1" operator="equal">
      <formula>0</formula>
    </cfRule>
  </conditionalFormatting>
  <conditionalFormatting sqref="L6 J6 H6">
    <cfRule type="cellIs" dxfId="653" priority="42" operator="equal">
      <formula>0</formula>
    </cfRule>
  </conditionalFormatting>
  <conditionalFormatting sqref="C8 C23">
    <cfRule type="cellIs" dxfId="652" priority="41" stopIfTrue="1" operator="equal">
      <formula>0</formula>
    </cfRule>
  </conditionalFormatting>
  <conditionalFormatting sqref="I8:I9 I11:I23">
    <cfRule type="cellIs" dxfId="651" priority="39" stopIfTrue="1" operator="equal">
      <formula>0</formula>
    </cfRule>
  </conditionalFormatting>
  <conditionalFormatting sqref="L8:L9 L11:L23">
    <cfRule type="cellIs" dxfId="650" priority="37" stopIfTrue="1" operator="equal">
      <formula>0</formula>
    </cfRule>
  </conditionalFormatting>
  <conditionalFormatting sqref="I10">
    <cfRule type="cellIs" dxfId="649" priority="34" stopIfTrue="1" operator="equal">
      <formula>0</formula>
    </cfRule>
  </conditionalFormatting>
  <conditionalFormatting sqref="L10">
    <cfRule type="cellIs" dxfId="648" priority="32" stopIfTrue="1" operator="equal">
      <formula>0</formula>
    </cfRule>
  </conditionalFormatting>
  <conditionalFormatting sqref="G8:G23">
    <cfRule type="cellIs" dxfId="647" priority="31" stopIfTrue="1" operator="equal">
      <formula>0</formula>
    </cfRule>
  </conditionalFormatting>
  <conditionalFormatting sqref="F8:F10">
    <cfRule type="cellIs" dxfId="646" priority="30" stopIfTrue="1" operator="equal">
      <formula>0</formula>
    </cfRule>
  </conditionalFormatting>
  <conditionalFormatting sqref="F11">
    <cfRule type="cellIs" dxfId="645" priority="29" stopIfTrue="1" operator="equal">
      <formula>0</formula>
    </cfRule>
  </conditionalFormatting>
  <conditionalFormatting sqref="F12">
    <cfRule type="cellIs" dxfId="644" priority="28" stopIfTrue="1" operator="equal">
      <formula>0</formula>
    </cfRule>
  </conditionalFormatting>
  <conditionalFormatting sqref="F13:F15">
    <cfRule type="cellIs" dxfId="643" priority="27" stopIfTrue="1" operator="equal">
      <formula>0</formula>
    </cfRule>
  </conditionalFormatting>
  <conditionalFormatting sqref="F16">
    <cfRule type="cellIs" dxfId="642" priority="26" stopIfTrue="1" operator="equal">
      <formula>0</formula>
    </cfRule>
  </conditionalFormatting>
  <conditionalFormatting sqref="F17:F23">
    <cfRule type="cellIs" dxfId="641" priority="25" stopIfTrue="1" operator="equal">
      <formula>0</formula>
    </cfRule>
  </conditionalFormatting>
  <conditionalFormatting sqref="H8:H11">
    <cfRule type="cellIs" dxfId="640" priority="24" stopIfTrue="1" operator="equal">
      <formula>0</formula>
    </cfRule>
  </conditionalFormatting>
  <conditionalFormatting sqref="J8:J11">
    <cfRule type="cellIs" dxfId="639" priority="23" stopIfTrue="1" operator="equal">
      <formula>0</formula>
    </cfRule>
  </conditionalFormatting>
  <conditionalFormatting sqref="K8:K11">
    <cfRule type="cellIs" dxfId="638" priority="22" stopIfTrue="1" operator="equal">
      <formula>0</formula>
    </cfRule>
  </conditionalFormatting>
  <conditionalFormatting sqref="C9:C22">
    <cfRule type="cellIs" dxfId="637" priority="21" stopIfTrue="1" operator="equal">
      <formula>0</formula>
    </cfRule>
  </conditionalFormatting>
  <conditionalFormatting sqref="F30">
    <cfRule type="cellIs" dxfId="636" priority="19" stopIfTrue="1" operator="equal">
      <formula>0</formula>
    </cfRule>
  </conditionalFormatting>
  <conditionalFormatting sqref="G30:H30 J30:K30">
    <cfRule type="cellIs" dxfId="635" priority="18" stopIfTrue="1" operator="equal">
      <formula>0</formula>
    </cfRule>
  </conditionalFormatting>
  <conditionalFormatting sqref="I30">
    <cfRule type="cellIs" dxfId="634" priority="17" stopIfTrue="1" operator="equal">
      <formula>0</formula>
    </cfRule>
  </conditionalFormatting>
  <conditionalFormatting sqref="L30">
    <cfRule type="cellIs" dxfId="633" priority="16" stopIfTrue="1" operator="equal">
      <formula>0</formula>
    </cfRule>
  </conditionalFormatting>
  <conditionalFormatting sqref="F31">
    <cfRule type="cellIs" dxfId="632" priority="15" stopIfTrue="1" operator="equal">
      <formula>0</formula>
    </cfRule>
  </conditionalFormatting>
  <conditionalFormatting sqref="G31:H31 J31:K31">
    <cfRule type="cellIs" dxfId="631" priority="14" stopIfTrue="1" operator="equal">
      <formula>0</formula>
    </cfRule>
  </conditionalFormatting>
  <conditionalFormatting sqref="I31">
    <cfRule type="cellIs" dxfId="630" priority="13" stopIfTrue="1" operator="equal">
      <formula>0</formula>
    </cfRule>
  </conditionalFormatting>
  <conditionalFormatting sqref="L31">
    <cfRule type="cellIs" dxfId="629" priority="12" stopIfTrue="1" operator="equal">
      <formula>0</formula>
    </cfRule>
  </conditionalFormatting>
  <conditionalFormatting sqref="H24">
    <cfRule type="cellIs" dxfId="628" priority="11" stopIfTrue="1" operator="equal">
      <formula>0</formula>
    </cfRule>
  </conditionalFormatting>
  <conditionalFormatting sqref="H12:H23">
    <cfRule type="cellIs" dxfId="627" priority="10" stopIfTrue="1" operator="equal">
      <formula>0</formula>
    </cfRule>
  </conditionalFormatting>
  <conditionalFormatting sqref="J24">
    <cfRule type="cellIs" dxfId="626" priority="9" stopIfTrue="1" operator="equal">
      <formula>0</formula>
    </cfRule>
  </conditionalFormatting>
  <conditionalFormatting sqref="J12:J23">
    <cfRule type="cellIs" dxfId="625" priority="8" stopIfTrue="1" operator="equal">
      <formula>0</formula>
    </cfRule>
  </conditionalFormatting>
  <conditionalFormatting sqref="K24">
    <cfRule type="cellIs" dxfId="624" priority="7" stopIfTrue="1" operator="equal">
      <formula>0</formula>
    </cfRule>
  </conditionalFormatting>
  <conditionalFormatting sqref="K12:K23">
    <cfRule type="cellIs" dxfId="623" priority="6" stopIfTrue="1" operator="equal">
      <formula>0</formula>
    </cfRule>
  </conditionalFormatting>
  <conditionalFormatting sqref="G5:L5">
    <cfRule type="cellIs" dxfId="622" priority="5" operator="equal">
      <formula>0</formula>
    </cfRule>
  </conditionalFormatting>
  <conditionalFormatting sqref="G7:M7">
    <cfRule type="cellIs" dxfId="621" priority="4" operator="equal">
      <formula>0</formula>
    </cfRule>
  </conditionalFormatting>
  <conditionalFormatting sqref="G25:M25">
    <cfRule type="cellIs" dxfId="620" priority="3" operator="equal">
      <formula>0</formula>
    </cfRule>
  </conditionalFormatting>
  <conditionalFormatting sqref="G29:M29 C29 C34 G34:M34 C38 G38:M38">
    <cfRule type="cellIs" dxfId="619" priority="2" operator="lessThan">
      <formula>0</formula>
    </cfRule>
  </conditionalFormatting>
  <conditionalFormatting sqref="C37 G37:M37">
    <cfRule type="cellIs" dxfId="618" priority="1" operator="lessThan">
      <formula>0</formula>
    </cfRule>
  </conditionalFormatting>
  <dataValidations count="1">
    <dataValidation allowBlank="1" showInputMessage="1" showErrorMessage="1" prompt="le nom de l'entreprise est à renseigner dans l'onglet Détail de l'activité" sqref="B2"/>
  </dataValidations>
  <pageMargins left="0" right="0" top="0" bottom="0" header="0" footer="0"/>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165</vt:i4>
      </vt:variant>
    </vt:vector>
  </HeadingPairs>
  <TitlesOfParts>
    <vt:vector size="177" baseType="lpstr">
      <vt:lpstr>Détail de l'activité</vt:lpstr>
      <vt:lpstr>Détail des charges</vt:lpstr>
      <vt:lpstr>Personnel</vt:lpstr>
      <vt:lpstr>Hausses salariales</vt:lpstr>
      <vt:lpstr>Durée de travail</vt:lpstr>
      <vt:lpstr>Budget annuel</vt:lpstr>
      <vt:lpstr>Détail des investissements</vt:lpstr>
      <vt:lpstr>Chiffres d'affaires mensuels</vt:lpstr>
      <vt:lpstr>Budgets trimestriels</vt:lpstr>
      <vt:lpstr>Situations trimestrielles</vt:lpstr>
      <vt:lpstr>Ecarts trimestriels</vt:lpstr>
      <vt:lpstr>Ecarts cumulés</vt:lpstr>
      <vt:lpstr>amort_fixe</vt:lpstr>
      <vt:lpstr>amort_prévu_fixe</vt:lpstr>
      <vt:lpstr>amort_prévu_variable</vt:lpstr>
      <vt:lpstr>amort_prov</vt:lpstr>
      <vt:lpstr>amort_prov_prévu</vt:lpstr>
      <vt:lpstr>amort_variable</vt:lpstr>
      <vt:lpstr>autres</vt:lpstr>
      <vt:lpstr>autres_fixes</vt:lpstr>
      <vt:lpstr>autres_fixes_prévus</vt:lpstr>
      <vt:lpstr>autres_prévus</vt:lpstr>
      <vt:lpstr>autres_variables</vt:lpstr>
      <vt:lpstr>autres_variables_prévus</vt:lpstr>
      <vt:lpstr>biens</vt:lpstr>
      <vt:lpstr>biens_prévus</vt:lpstr>
      <vt:lpstr>ca_prévu</vt:lpstr>
      <vt:lpstr>ca_réalisé</vt:lpstr>
      <vt:lpstr>ca_tr1</vt:lpstr>
      <vt:lpstr>ca_tr2</vt:lpstr>
      <vt:lpstr>ca_tr3</vt:lpstr>
      <vt:lpstr>ca_tr4</vt:lpstr>
      <vt:lpstr>ch.fisc_fixes</vt:lpstr>
      <vt:lpstr>ch.fisc_variables</vt:lpstr>
      <vt:lpstr>ch.soc_fixes</vt:lpstr>
      <vt:lpstr>ch.soc_variables</vt:lpstr>
      <vt:lpstr>ch_except</vt:lpstr>
      <vt:lpstr>ch_except_fixes</vt:lpstr>
      <vt:lpstr>ch_except_fixes_prévues</vt:lpstr>
      <vt:lpstr>ch_except_prévues</vt:lpstr>
      <vt:lpstr>ch_except_variables</vt:lpstr>
      <vt:lpstr>ch_except_variables_prévues</vt:lpstr>
      <vt:lpstr>charges_fi</vt:lpstr>
      <vt:lpstr>charges_fi_fixes</vt:lpstr>
      <vt:lpstr>charges_fi_fixes_prévues</vt:lpstr>
      <vt:lpstr>charges_fi_prévues</vt:lpstr>
      <vt:lpstr>charges_fi_variables</vt:lpstr>
      <vt:lpstr>charges_fi_variables_prévues</vt:lpstr>
      <vt:lpstr>cp_tr1</vt:lpstr>
      <vt:lpstr>cp_tr2</vt:lpstr>
      <vt:lpstr>cp_tr3</vt:lpstr>
      <vt:lpstr>cp_tr4</vt:lpstr>
      <vt:lpstr>cpr_tr1</vt:lpstr>
      <vt:lpstr>cpr_tr2</vt:lpstr>
      <vt:lpstr>cpr_tr3</vt:lpstr>
      <vt:lpstr>cpr_tr4</vt:lpstr>
      <vt:lpstr>ebe_tr1</vt:lpstr>
      <vt:lpstr>ebe_tr2</vt:lpstr>
      <vt:lpstr>ebe_tr3</vt:lpstr>
      <vt:lpstr>ebe_tr4</vt:lpstr>
      <vt:lpstr>eber_tr1</vt:lpstr>
      <vt:lpstr>eber_tr2</vt:lpstr>
      <vt:lpstr>eber_tr3</vt:lpstr>
      <vt:lpstr>eber_tr4</vt:lpstr>
      <vt:lpstr>ext_fixes</vt:lpstr>
      <vt:lpstr>ext_fixes_prévus</vt:lpstr>
      <vt:lpstr>ext_tr1</vt:lpstr>
      <vt:lpstr>ext_tr2</vt:lpstr>
      <vt:lpstr>ext_tr3</vt:lpstr>
      <vt:lpstr>ext_tr4</vt:lpstr>
      <vt:lpstr>ext_variables</vt:lpstr>
      <vt:lpstr>ext_variables_prévus</vt:lpstr>
      <vt:lpstr>externes</vt:lpstr>
      <vt:lpstr>externes_prévues</vt:lpstr>
      <vt:lpstr>extr_tr1</vt:lpstr>
      <vt:lpstr>extr_tr2</vt:lpstr>
      <vt:lpstr>extr_tr3</vt:lpstr>
      <vt:lpstr>extr_tr4</vt:lpstr>
      <vt:lpstr>heures_travaillées</vt:lpstr>
      <vt:lpstr>imp_prévus_fixes</vt:lpstr>
      <vt:lpstr>imp_prévus_variables</vt:lpstr>
      <vt:lpstr>impôts</vt:lpstr>
      <vt:lpstr>impôts_fixes</vt:lpstr>
      <vt:lpstr>impôts_prévus</vt:lpstr>
      <vt:lpstr>impôts_variables</vt:lpstr>
      <vt:lpstr>marchandises</vt:lpstr>
      <vt:lpstr>marchandises_prévues</vt:lpstr>
      <vt:lpstr>marge_brute_prod</vt:lpstr>
      <vt:lpstr>marge_brute_totale</vt:lpstr>
      <vt:lpstr>marge_ciale</vt:lpstr>
      <vt:lpstr>matières</vt:lpstr>
      <vt:lpstr>matières_prévues</vt:lpstr>
      <vt:lpstr>mb_tr1</vt:lpstr>
      <vt:lpstr>mb_tr2</vt:lpstr>
      <vt:lpstr>mb_tr3</vt:lpstr>
      <vt:lpstr>mb_tr4</vt:lpstr>
      <vt:lpstr>mbr_tr1</vt:lpstr>
      <vt:lpstr>mbr_tr2</vt:lpstr>
      <vt:lpstr>mbr_tr3</vt:lpstr>
      <vt:lpstr>mbr_tr4</vt:lpstr>
      <vt:lpstr>négoce</vt:lpstr>
      <vt:lpstr>négoce_prévu</vt:lpstr>
      <vt:lpstr>p_except_fixes</vt:lpstr>
      <vt:lpstr>p_except_fixes_prévus</vt:lpstr>
      <vt:lpstr>p_except_prévus</vt:lpstr>
      <vt:lpstr>p_except_variables</vt:lpstr>
      <vt:lpstr>p_except_variables_prévus</vt:lpstr>
      <vt:lpstr>p_exceptionnels</vt:lpstr>
      <vt:lpstr>perso_prévu_fixe</vt:lpstr>
      <vt:lpstr>perso_prévu_variable</vt:lpstr>
      <vt:lpstr>personnel</vt:lpstr>
      <vt:lpstr>personnel_fixe</vt:lpstr>
      <vt:lpstr>personnel_prévu</vt:lpstr>
      <vt:lpstr>personnel_variable</vt:lpstr>
      <vt:lpstr>prod_immo</vt:lpstr>
      <vt:lpstr>prod_immo_prévue</vt:lpstr>
      <vt:lpstr>prod_stockée</vt:lpstr>
      <vt:lpstr>prod_stockée_prévue</vt:lpstr>
      <vt:lpstr>prod_tr1</vt:lpstr>
      <vt:lpstr>prod_tr2</vt:lpstr>
      <vt:lpstr>prod_tr3</vt:lpstr>
      <vt:lpstr>prod_tr4</vt:lpstr>
      <vt:lpstr>prodr_tr1</vt:lpstr>
      <vt:lpstr>prodr_tr2</vt:lpstr>
      <vt:lpstr>prodr_tr3</vt:lpstr>
      <vt:lpstr>prodr_tr4</vt:lpstr>
      <vt:lpstr>production</vt:lpstr>
      <vt:lpstr>production_prévue</vt:lpstr>
      <vt:lpstr>production_vendue</vt:lpstr>
      <vt:lpstr>produits_fi</vt:lpstr>
      <vt:lpstr>produits_fi_fixes</vt:lpstr>
      <vt:lpstr>produits_fi_fixes_prévus</vt:lpstr>
      <vt:lpstr>produits_fi_prévus</vt:lpstr>
      <vt:lpstr>produits_fi_variables</vt:lpstr>
      <vt:lpstr>produits_fi_variables_prévus</vt:lpstr>
      <vt:lpstr>r_tr1</vt:lpstr>
      <vt:lpstr>r_tr2</vt:lpstr>
      <vt:lpstr>r_tr3</vt:lpstr>
      <vt:lpstr>r_tr4</vt:lpstr>
      <vt:lpstr>rc_tr1</vt:lpstr>
      <vt:lpstr>rc_tr2</vt:lpstr>
      <vt:lpstr>rc_tr3</vt:lpstr>
      <vt:lpstr>rc_tr4</vt:lpstr>
      <vt:lpstr>rcr_tr1</vt:lpstr>
      <vt:lpstr>rcr_tr2</vt:lpstr>
      <vt:lpstr>rcr_tr3</vt:lpstr>
      <vt:lpstr>rcr_tr4</vt:lpstr>
      <vt:lpstr>Réalisé</vt:lpstr>
      <vt:lpstr>rex_tr1</vt:lpstr>
      <vt:lpstr>rex_tr2</vt:lpstr>
      <vt:lpstr>rex_tr3</vt:lpstr>
      <vt:lpstr>rex_tr4</vt:lpstr>
      <vt:lpstr>rexr_tr1</vt:lpstr>
      <vt:lpstr>rexr_tr2</vt:lpstr>
      <vt:lpstr>rexr_tr3</vt:lpstr>
      <vt:lpstr>rexr_tr4</vt:lpstr>
      <vt:lpstr>salaires_fixes</vt:lpstr>
      <vt:lpstr>salaires_variables</vt:lpstr>
      <vt:lpstr>services</vt:lpstr>
      <vt:lpstr>services_prévus</vt:lpstr>
      <vt:lpstr>société</vt:lpstr>
      <vt:lpstr>va_tr1</vt:lpstr>
      <vt:lpstr>va_tr2</vt:lpstr>
      <vt:lpstr>va_tr3</vt:lpstr>
      <vt:lpstr>va_tr4</vt:lpstr>
      <vt:lpstr>var_tr1</vt:lpstr>
      <vt:lpstr>var_tr2</vt:lpstr>
      <vt:lpstr>var_tr3</vt:lpstr>
      <vt:lpstr>var_tr4</vt:lpstr>
      <vt:lpstr>'Budget annuel'!Zone_d_impression</vt:lpstr>
      <vt:lpstr>'Budgets trimestriels'!Zone_d_impression</vt:lpstr>
      <vt:lpstr>'Chiffres d''affaires mensuels'!Zone_d_impression</vt:lpstr>
      <vt:lpstr>'Détail des charges'!Zone_d_impression</vt:lpstr>
      <vt:lpstr>'Détail des investissements'!Zone_d_impression</vt:lpstr>
      <vt:lpstr>'Ecarts cumulés'!Zone_d_impression</vt:lpstr>
      <vt:lpstr>'Ecarts trimestriels'!Zone_d_impression</vt:lpstr>
      <vt:lpstr>'Situations trimestrielles'!Zone_d_impression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Utilisateur Windows</cp:lastModifiedBy>
  <cp:lastPrinted>2018-03-16T13:09:21Z</cp:lastPrinted>
  <dcterms:created xsi:type="dcterms:W3CDTF">1996-10-21T11:03:58Z</dcterms:created>
  <dcterms:modified xsi:type="dcterms:W3CDTF">2019-09-04T14:18:47Z</dcterms:modified>
</cp:coreProperties>
</file>