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showInkAnnotation="0" defaultThemeVersion="124226"/>
  <mc:AlternateContent xmlns:mc="http://schemas.openxmlformats.org/markup-compatibility/2006">
    <mc:Choice Requires="x15">
      <x15ac:absPath xmlns:x15ac="http://schemas.microsoft.com/office/spreadsheetml/2010/11/ac" url="D:\Herrikoa\Boîte à outils\Besoin en Fonds de Roulement\Outils\"/>
    </mc:Choice>
  </mc:AlternateContent>
  <xr:revisionPtr revIDLastSave="0" documentId="13_ncr:1_{BD489E42-8FC9-4619-9995-966DAD62C50F}" xr6:coauthVersionLast="45" xr6:coauthVersionMax="45" xr10:uidLastSave="{00000000-0000-0000-0000-000000000000}"/>
  <bookViews>
    <workbookView xWindow="-108" yWindow="-108" windowWidth="23256" windowHeight="12576" xr2:uid="{00000000-000D-0000-FFFF-FFFF00000000}"/>
  </bookViews>
  <sheets>
    <sheet name="Commentaires" sheetId="4" r:id="rId1"/>
    <sheet name="Données financières" sheetId="1" r:id="rId2"/>
    <sheet name="BFR ou DFR" sheetId="5" r:id="rId3"/>
    <sheet name="Evolution du BFR" sheetId="2" r:id="rId4"/>
  </sheets>
  <definedNames>
    <definedName name="CAHT">'Données financières'!$C$7</definedName>
    <definedName name="CATTC">'Données financières'!$C$10</definedName>
    <definedName name="tva">'Evolution du BFR'!$F$6</definedName>
    <definedName name="U">'Données financières'!#REF!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 i="2" l="1"/>
  <c r="H5" i="1"/>
  <c r="A14" i="5" l="1"/>
  <c r="A13" i="5"/>
  <c r="B14" i="5"/>
  <c r="B13" i="5"/>
  <c r="E23" i="5"/>
  <c r="E25" i="5" s="1"/>
  <c r="C15" i="5" l="1"/>
  <c r="G29" i="1" l="1"/>
  <c r="G28" i="1"/>
  <c r="C30" i="1" l="1"/>
  <c r="D4" i="2" l="1"/>
  <c r="E4" i="2"/>
  <c r="E22" i="2"/>
  <c r="J6" i="2"/>
  <c r="J11" i="2" s="1"/>
  <c r="J22" i="2" l="1"/>
  <c r="J12" i="2"/>
  <c r="J13" i="2"/>
  <c r="J10" i="2"/>
  <c r="K6" i="2"/>
  <c r="D6" i="2"/>
  <c r="J15" i="2" l="1"/>
  <c r="J16" i="2" s="1"/>
  <c r="J17" i="2" s="1"/>
  <c r="J21" i="2"/>
  <c r="J23" i="2" s="1"/>
  <c r="F27" i="1"/>
  <c r="J24" i="2" l="1"/>
  <c r="J25" i="2" s="1"/>
  <c r="F10" i="1"/>
  <c r="C24" i="1"/>
  <c r="F16" i="1" l="1"/>
  <c r="C16" i="1"/>
  <c r="C8" i="5" l="1"/>
  <c r="F13" i="2"/>
  <c r="F12" i="2"/>
  <c r="F11" i="2"/>
  <c r="F22" i="2"/>
  <c r="F14" i="2"/>
  <c r="E10" i="2"/>
  <c r="C7" i="1"/>
  <c r="C9" i="1"/>
  <c r="F32" i="1" s="1"/>
  <c r="F13" i="1"/>
  <c r="C13" i="1"/>
  <c r="F19" i="1"/>
  <c r="C19" i="1"/>
  <c r="F22" i="1"/>
  <c r="C22" i="1"/>
  <c r="D9" i="5" l="1"/>
  <c r="J9" i="5" s="1"/>
  <c r="D15" i="5"/>
  <c r="J15" i="5" s="1"/>
  <c r="C9" i="5"/>
  <c r="D14" i="5"/>
  <c r="D13" i="5"/>
  <c r="D10" i="5"/>
  <c r="J10" i="5" s="1"/>
  <c r="D7" i="5"/>
  <c r="J7" i="5" s="1"/>
  <c r="C10" i="5"/>
  <c r="C7" i="5"/>
  <c r="D8" i="5"/>
  <c r="E15" i="2"/>
  <c r="F10" i="2"/>
  <c r="M12" i="2"/>
  <c r="M14" i="2"/>
  <c r="M13" i="2"/>
  <c r="C10" i="1"/>
  <c r="F24" i="1"/>
  <c r="D11" i="5" s="1"/>
  <c r="M6" i="2"/>
  <c r="M22" i="2"/>
  <c r="E21" i="2"/>
  <c r="E23" i="2" s="1"/>
  <c r="E9" i="5" l="1"/>
  <c r="H9" i="5" s="1"/>
  <c r="L9" i="5" s="1"/>
  <c r="M9" i="5" s="1"/>
  <c r="E15" i="5"/>
  <c r="H15" i="5" s="1"/>
  <c r="L15" i="5" s="1"/>
  <c r="M15" i="5" s="1"/>
  <c r="E7" i="5"/>
  <c r="E13" i="5"/>
  <c r="H13" i="5" s="1"/>
  <c r="J13" i="5"/>
  <c r="J11" i="5"/>
  <c r="E11" i="5"/>
  <c r="H11" i="5" s="1"/>
  <c r="E10" i="5"/>
  <c r="H10" i="5" s="1"/>
  <c r="J14" i="5"/>
  <c r="E14" i="5"/>
  <c r="H14" i="5" s="1"/>
  <c r="J8" i="5"/>
  <c r="E8" i="5"/>
  <c r="H8" i="5" s="1"/>
  <c r="D6" i="5"/>
  <c r="J6" i="5" s="1"/>
  <c r="C6" i="5"/>
  <c r="F30" i="1"/>
  <c r="F23" i="2"/>
  <c r="M11" i="2"/>
  <c r="M15" i="2"/>
  <c r="K12" i="2"/>
  <c r="K14" i="2"/>
  <c r="K11" i="2"/>
  <c r="K13" i="2"/>
  <c r="K21" i="2"/>
  <c r="M10" i="2"/>
  <c r="C26" i="1"/>
  <c r="C25" i="1"/>
  <c r="K22" i="2"/>
  <c r="F21" i="2"/>
  <c r="E24" i="2"/>
  <c r="E25" i="2" s="1"/>
  <c r="K10" i="2"/>
  <c r="F15" i="2"/>
  <c r="E16" i="2"/>
  <c r="H7" i="5" l="1"/>
  <c r="L7" i="5" s="1"/>
  <c r="E6" i="5"/>
  <c r="L8" i="5"/>
  <c r="M8" i="5" s="1"/>
  <c r="L11" i="5"/>
  <c r="M11" i="5" s="1"/>
  <c r="L13" i="5"/>
  <c r="M13" i="5" s="1"/>
  <c r="L14" i="5"/>
  <c r="M14" i="5" s="1"/>
  <c r="L10" i="5"/>
  <c r="M10" i="5" s="1"/>
  <c r="E17" i="2"/>
  <c r="F17" i="2" s="1"/>
  <c r="F16" i="2"/>
  <c r="M21" i="2"/>
  <c r="K15" i="2"/>
  <c r="C27" i="1"/>
  <c r="F24" i="2"/>
  <c r="M7" i="5" l="1"/>
  <c r="E16" i="5"/>
  <c r="H6" i="5"/>
  <c r="L6" i="5" s="1"/>
  <c r="D12" i="5"/>
  <c r="J12" i="5" s="1"/>
  <c r="C12" i="5"/>
  <c r="M16" i="2"/>
  <c r="K16" i="2"/>
  <c r="M17" i="2"/>
  <c r="M24" i="2"/>
  <c r="M25" i="2" s="1"/>
  <c r="K23" i="2"/>
  <c r="M23" i="2"/>
  <c r="K24" i="2"/>
  <c r="L16" i="5" l="1"/>
  <c r="E12" i="5"/>
  <c r="H12" i="5" s="1"/>
  <c r="M27" i="2"/>
  <c r="M29" i="2" s="1"/>
  <c r="K17" i="2"/>
  <c r="M16" i="5" l="1"/>
  <c r="M6" i="5"/>
  <c r="E17" i="5"/>
  <c r="C20" i="5" s="1"/>
  <c r="L12" i="5"/>
  <c r="L17" i="5" s="1"/>
  <c r="J20" i="5" l="1"/>
  <c r="M20" i="5" s="1"/>
  <c r="J19" i="5"/>
  <c r="C19" i="5"/>
  <c r="D19" i="5" s="1"/>
  <c r="M17" i="5"/>
  <c r="M12" i="5"/>
  <c r="D20" i="5"/>
  <c r="E20" i="5"/>
  <c r="L20" i="5" l="1"/>
  <c r="L19" i="5"/>
  <c r="M19" i="5"/>
  <c r="E19" i="5"/>
  <c r="D25" i="5"/>
  <c r="M22" i="5" l="1"/>
  <c r="J22" i="5" l="1"/>
  <c r="M25" i="5"/>
  <c r="J2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BERGARA</author>
  </authors>
  <commentList>
    <comment ref="D4" authorId="0" shapeId="0" xr:uid="{00000000-0006-0000-0200-000001000000}">
      <text>
        <r>
          <rPr>
            <sz val="8"/>
            <color indexed="81"/>
            <rFont val="Tahoma"/>
            <family val="2"/>
          </rPr>
          <t xml:space="preserve">Afin de pouvoir agréger les différentes durées d'écoulement, il faut les convertir en une unité de mesure commune : le jour de chiffre d'affairs hors taxes. Pour cela il faut multiplier chaque durée par un coefficient de structure égal au rapport suivant :
 </t>
        </r>
        <r>
          <rPr>
            <u/>
            <sz val="8"/>
            <color indexed="81"/>
            <rFont val="Tahoma"/>
            <family val="2"/>
          </rPr>
          <t>unité dans laquelle est exprimée la durée</t>
        </r>
        <r>
          <rPr>
            <sz val="8"/>
            <color indexed="81"/>
            <rFont val="Tahoma"/>
            <family val="2"/>
          </rPr>
          <t xml:space="preserve">
        chiffre d'affaires hors taxes</t>
        </r>
      </text>
    </comment>
  </commentList>
</comments>
</file>

<file path=xl/sharedStrings.xml><?xml version="1.0" encoding="utf-8"?>
<sst xmlns="http://schemas.openxmlformats.org/spreadsheetml/2006/main" count="129" uniqueCount="123">
  <si>
    <t>Améliorations possibles</t>
  </si>
  <si>
    <t>Nouveaux délais</t>
  </si>
  <si>
    <t>Dans le cadre de son exploitation courante en effet, l'entreprise est amenée à faire des avances de fonds (stockage matières, marchandises, en-cours de production, produits finis ….) avant de vendre ses produits. La durée du cycle d'exploitation  (fabrication-commercialisation) est plus ou moins longue et pendant ce temps il faudra payer  les salaires et autres charges diverses avant de commencer à vendre. Il va sans dire que plus ce cycle est long et plus les besoins financiers augmentent. De plus, il est souvent d'usage d'accorder des délais de paiement aux clients, ce qui génère aussi des besoins financiers. Ceux-ci pourront être atténués par des ressources provenant  principalement, des délais de paiement qu'elle obtiendra elle-même de ses fournisseurs.</t>
  </si>
  <si>
    <t>Bien comprendre ce mécanisme simple, c'est s'éviter cette trop fréquente et douloureuse interrogation : comment se fait-il que j'ai tant de problèmes financiers alors que mon activité est suffisante et rentable ?</t>
  </si>
  <si>
    <t>Déterminer le montant du besoin financier d'exploitation (appelé communément Besoin en Fonds de Roulement) et en maîtriser l'évolution suppose de bien connaître chacune de ses composantes qui sont, pour l'essentiel :</t>
  </si>
  <si>
    <t>Pour cela, il faut avoir préalablement établi son compte de résultat prévisionnel, déterminé la durée du cycle d'exploitation et estimé les délais de paiement à consentir aux clients et ceux qu'il sera possible d'obtenir des fournisseurs. Cela implique de bien connaître son "métier" et la situation de l'entreprise sur son marché. Il faut donc se référer aux normes de la profession en ce qui concerne les stocks comme en ce qui concerne les pratiques en matière de réglement des clients et des fournisseurs. Ensuite, le chiffrage n'est qu'une question de méthode.</t>
  </si>
  <si>
    <t>Ajoutons que, lorsque les délais de stockage et les conditions de règlement des fournisseurs et des clients ne varient pas d'une année sur l'autre, ce besoin financier (BFR) évolue parallélement au chiffre d'affaires.</t>
  </si>
  <si>
    <t>D</t>
  </si>
  <si>
    <t>Charges de personnel</t>
  </si>
  <si>
    <t>Impôts &amp; taxes</t>
  </si>
  <si>
    <t>Amortissements</t>
  </si>
  <si>
    <t>Frais financiers</t>
  </si>
  <si>
    <t>Impôts sur les bénéfices</t>
  </si>
  <si>
    <t>Résultat</t>
  </si>
  <si>
    <t>Capacité d'autofinancement</t>
  </si>
  <si>
    <t>clients</t>
  </si>
  <si>
    <t>fournisseurs</t>
  </si>
  <si>
    <t>Délais 
moyens 
actuels</t>
  </si>
  <si>
    <t>Délais 
moyens 
en jours 
de CA HT</t>
  </si>
  <si>
    <t>Ecarts 
en 
montant</t>
  </si>
  <si>
    <t xml:space="preserve">- le montant des dettes fournisseurs en attente de règlement évaluées TTC qui est fonction du volume des achats et des  délais de paiement obtenus des fournisseurs </t>
  </si>
  <si>
    <r>
      <t xml:space="preserve">Le besoin en fonds de roulement est la différence entre les besoins et les ressources liés au cycle d'activité. Cette grandeur s'analyse comme étant le </t>
    </r>
    <r>
      <rPr>
        <b/>
        <sz val="10"/>
        <color rgb="FF002060"/>
        <rFont val="Calibri"/>
        <family val="2"/>
      </rPr>
      <t>besoin de financement permanent</t>
    </r>
    <r>
      <rPr>
        <sz val="10"/>
        <color rgb="FF002060"/>
        <rFont val="Calibri"/>
        <family val="2"/>
      </rPr>
      <t xml:space="preserve"> lié à l'exploitation auquel l'entreprise devra faire face pour assurer la couverture du décalage de trésorerie qui existera </t>
    </r>
    <r>
      <rPr>
        <b/>
        <sz val="10"/>
        <color rgb="FF002060"/>
        <rFont val="Calibri"/>
        <family val="2"/>
      </rPr>
      <t>constamment</t>
    </r>
    <r>
      <rPr>
        <sz val="10"/>
        <color rgb="FF002060"/>
        <rFont val="Calibri"/>
        <family val="2"/>
      </rPr>
      <t xml:space="preserve"> entre les dépenses et les recettes d'exploitation. Il gonflera avec la croissance du chiffre d'affaires.</t>
    </r>
  </si>
  <si>
    <r>
      <t xml:space="preserve">Ce besoin  doit être financé par des capitaux permanents : s'il paraît naturel de financer un investissement par des fonds propres ou des dettes à long terme, il doit en être de même du besoin en fonds de roulement qui représente une "masse d'argent " immobilisée qu'il faut considérer comme un </t>
    </r>
    <r>
      <rPr>
        <b/>
        <sz val="10"/>
        <color rgb="FF002060"/>
        <rFont val="Calibri"/>
        <family val="2"/>
      </rPr>
      <t>"investissement financier</t>
    </r>
    <r>
      <rPr>
        <sz val="10"/>
        <color rgb="FF002060"/>
        <rFont val="Calibri"/>
        <family val="2"/>
      </rPr>
      <t>" nécessaire au fonctionnement de l'entreprise.</t>
    </r>
  </si>
  <si>
    <r>
      <t xml:space="preserve">* </t>
    </r>
    <r>
      <rPr>
        <b/>
        <sz val="10"/>
        <color rgb="FF002060"/>
        <rFont val="Calibri"/>
        <family val="2"/>
      </rPr>
      <t>en</t>
    </r>
    <r>
      <rPr>
        <sz val="10"/>
        <color rgb="FF002060"/>
        <rFont val="Calibri"/>
        <family val="2"/>
      </rPr>
      <t xml:space="preserve"> </t>
    </r>
    <r>
      <rPr>
        <b/>
        <sz val="10"/>
        <color rgb="FF002060"/>
        <rFont val="Calibri"/>
        <family val="2"/>
      </rPr>
      <t>emplois</t>
    </r>
    <r>
      <rPr>
        <sz val="10"/>
        <color rgb="FF002060"/>
        <rFont val="Calibri"/>
        <family val="2"/>
      </rPr>
      <t xml:space="preserve"> : </t>
    </r>
  </si>
  <si>
    <r>
      <t xml:space="preserve">* </t>
    </r>
    <r>
      <rPr>
        <b/>
        <sz val="10"/>
        <color rgb="FF002060"/>
        <rFont val="Calibri"/>
        <family val="2"/>
      </rPr>
      <t>en ressources</t>
    </r>
    <r>
      <rPr>
        <sz val="10"/>
        <color rgb="FF002060"/>
        <rFont val="Calibri"/>
        <family val="2"/>
      </rPr>
      <t xml:space="preserve"> : </t>
    </r>
  </si>
  <si>
    <r>
      <t xml:space="preserve">Il faut donc s'interroger sur chacun de ces éléments et prévoir, </t>
    </r>
    <r>
      <rPr>
        <b/>
        <sz val="10"/>
        <color rgb="FF002060"/>
        <rFont val="Calibri"/>
        <family val="2"/>
      </rPr>
      <t>de façon réaliste</t>
    </r>
    <r>
      <rPr>
        <sz val="10"/>
        <color rgb="FF002060"/>
        <rFont val="Calibri"/>
        <family val="2"/>
      </rPr>
      <t xml:space="preserve"> : 
- quel sera son poids par rapport au chiffre d'affaires,
- avec quel délai il sera encaissé ou payé</t>
    </r>
  </si>
  <si>
    <t>De ces observations, il en résulte qu'en règle générale, l'entreprise devra  faire face à des remboursements de dettes avant d'avoir encaissé les recettes prévues. Un tel processus peut entraîner à terme la rupture de trésorerie et la cessation de paiements. D'où la nécessité d'un "fonds de réserve".</t>
  </si>
  <si>
    <t>stocks</t>
  </si>
  <si>
    <t xml:space="preserve"> Autres achats et charges externes</t>
  </si>
  <si>
    <t>Nouvelles données</t>
  </si>
  <si>
    <t>Ecart</t>
  </si>
  <si>
    <t>- le montant des stocks de marchandises, matières, en-cours, produits finis dont l'entreprise devra disposer à tout moment en tenant compte des cadences   d'approvisionnement, des contraintes de fabrication et du niveau d'activité, 
- le montant des créances clients en attente de réglement évaluées TTC. Cemontant est bien sûr fonction de l'importance du chiffre d'affaires et de délais de paiement consentis aux clients.</t>
  </si>
  <si>
    <t>Nouveaux 
délais 
en jours 
de CA HT</t>
  </si>
  <si>
    <t xml:space="preserve"> = Etat - TVA déductible</t>
  </si>
  <si>
    <t>nouveaux 
délais</t>
  </si>
  <si>
    <t>Exemple d'évolution du Besoin en fonds de roulement (BFR) et de la trésorerie</t>
  </si>
  <si>
    <t>Dégagement de fonds de roulement</t>
  </si>
  <si>
    <t>Besoin en fonds de roulement</t>
  </si>
  <si>
    <t>nouveaux 
taux</t>
  </si>
  <si>
    <t>Besoin en Fonds de Roulement</t>
  </si>
  <si>
    <t>Mat. &amp; marchandises consommées</t>
  </si>
  <si>
    <t>Taux de TVA</t>
  </si>
  <si>
    <t>Compte de résultats</t>
  </si>
  <si>
    <t>Bilan</t>
  </si>
  <si>
    <t xml:space="preserve">Si le chiffre d'affaires varie de </t>
  </si>
  <si>
    <t>Coefficient
de 
structure</t>
  </si>
  <si>
    <t xml:space="preserve">   il sera égal à</t>
  </si>
  <si>
    <t>Indicateurs</t>
  </si>
  <si>
    <t>Besoin en fonds de roulement (BFR)</t>
  </si>
  <si>
    <t>Dégagement de fonds de roulement (DFR)</t>
  </si>
  <si>
    <r>
      <t>Cette notion de</t>
    </r>
    <r>
      <rPr>
        <sz val="12"/>
        <color rgb="FF002060"/>
        <rFont val="Calibri"/>
        <family val="2"/>
      </rPr>
      <t xml:space="preserve"> </t>
    </r>
    <r>
      <rPr>
        <b/>
        <sz val="10.5"/>
        <color rgb="FFC00000"/>
        <rFont val="Calibri"/>
        <family val="2"/>
      </rPr>
      <t>besoin en fonds de roulement</t>
    </r>
    <r>
      <rPr>
        <sz val="10"/>
        <color rgb="FF002060"/>
        <rFont val="Calibri"/>
        <family val="2"/>
      </rPr>
      <t xml:space="preserve"> est </t>
    </r>
    <r>
      <rPr>
        <b/>
        <sz val="10"/>
        <color rgb="FF002060"/>
        <rFont val="Calibri"/>
        <family val="2"/>
      </rPr>
      <t>fondamentale</t>
    </r>
    <r>
      <rPr>
        <sz val="10"/>
        <color rgb="FF002060"/>
        <rFont val="Calibri"/>
        <family val="2"/>
      </rPr>
      <t xml:space="preserve"> car elle correspond au </t>
    </r>
    <r>
      <rPr>
        <b/>
        <sz val="10"/>
        <color rgb="FFFF0000"/>
        <rFont val="Calibri"/>
        <family val="2"/>
      </rPr>
      <t>besoin de capitaux permanents</t>
    </r>
    <r>
      <rPr>
        <sz val="10"/>
        <color rgb="FF002060"/>
        <rFont val="Calibri"/>
        <family val="2"/>
      </rPr>
      <t xml:space="preserve"> qui sont nécessaires pour financer l'exploitation courante.</t>
    </r>
  </si>
  <si>
    <t>Données financières</t>
  </si>
  <si>
    <t xml:space="preserve"> = Etat - TVA collectée</t>
  </si>
  <si>
    <t>K€</t>
  </si>
  <si>
    <t>Ventes France HT</t>
  </si>
  <si>
    <t>Ventes à l'exportation</t>
  </si>
  <si>
    <t>= Chiffre d'affaires Hors Taxes</t>
  </si>
  <si>
    <t>Taux de TVA sur ventes</t>
  </si>
  <si>
    <t>= Montant de la TVA collectée</t>
  </si>
  <si>
    <t>= Chiffre d'affaires TTC</t>
  </si>
  <si>
    <t>Achat de matières premières</t>
  </si>
  <si>
    <t>Variation de stocks</t>
  </si>
  <si>
    <t>Coût de production de produits finis</t>
  </si>
  <si>
    <t>= Coût de production de produits finis</t>
  </si>
  <si>
    <t>Coût de production de produits en cours</t>
  </si>
  <si>
    <t>= Coût de production des encours</t>
  </si>
  <si>
    <t>Achat de marchandises</t>
  </si>
  <si>
    <t>= Coût d'achat des marchandises</t>
  </si>
  <si>
    <t>= Total des consommations externes</t>
  </si>
  <si>
    <t>Total des consommations externes HT</t>
  </si>
  <si>
    <t>Tva déductible</t>
  </si>
  <si>
    <t>= Total des consommations externes TTC</t>
  </si>
  <si>
    <t>Salaires bruts totaux</t>
  </si>
  <si>
    <t>Taux de cotisations salariales</t>
  </si>
  <si>
    <t>= Salaires nets totaux</t>
  </si>
  <si>
    <t>Compte clients</t>
  </si>
  <si>
    <t>Effets à recevoir</t>
  </si>
  <si>
    <t>Effets escomptés non échus</t>
  </si>
  <si>
    <t>Acomptes reçus sur commandes</t>
  </si>
  <si>
    <t>= Montant des créances clients</t>
  </si>
  <si>
    <t>Taux de TVA sur achats</t>
  </si>
  <si>
    <t>= Montant de la TVA déductible</t>
  </si>
  <si>
    <t>Compte personnel</t>
  </si>
  <si>
    <t>= Total dettes personnel</t>
  </si>
  <si>
    <t>Montant des cotisations dues</t>
  </si>
  <si>
    <t>Montant de la TVA collectée</t>
  </si>
  <si>
    <t>= Stock moyen des produits finis</t>
  </si>
  <si>
    <t>Stock initial de matières premières</t>
  </si>
  <si>
    <t>Stock final de matières premières</t>
  </si>
  <si>
    <t>Stock initial de produits finis</t>
  </si>
  <si>
    <t>Stock final de produits finis</t>
  </si>
  <si>
    <t>Stock initial de marchandises</t>
  </si>
  <si>
    <t>Stock final de marchandises</t>
  </si>
  <si>
    <t>= Stock moyen de marchandises</t>
  </si>
  <si>
    <t>Stock final d'encours de production</t>
  </si>
  <si>
    <t>Stock initial d'encours de production</t>
  </si>
  <si>
    <t>= Stock moyen d'encours de production</t>
  </si>
  <si>
    <t>Compte fournisseurs d'exploitation</t>
  </si>
  <si>
    <t>Avances et acomptes versés sur commandes</t>
  </si>
  <si>
    <t>= Total dettes fournisseurs d'exploitation</t>
  </si>
  <si>
    <t>Avances et acomptes versés au personnel</t>
  </si>
  <si>
    <t>= Coût d'achat des matières et appros</t>
  </si>
  <si>
    <t>= Stock moyen des matières premières et appros</t>
  </si>
  <si>
    <t>Nouveaux coefficients</t>
  </si>
  <si>
    <t>Cotisations sociales totales (salariales + patronales)</t>
  </si>
  <si>
    <t xml:space="preserve"> = Délai de paiement des clients</t>
  </si>
  <si>
    <t xml:space="preserve"> = Délai d'écoulement des stocks de matières</t>
  </si>
  <si>
    <t xml:space="preserve"> = Délai d'écoulement des stocks de produits finis</t>
  </si>
  <si>
    <t xml:space="preserve"> = Délai d'écoulement des stocks de marchandises</t>
  </si>
  <si>
    <t xml:space="preserve"> = Délai de paiement des fournisseurs</t>
  </si>
  <si>
    <t xml:space="preserve"> = Délai d'écoulement des stocks d'encours</t>
  </si>
  <si>
    <t>Calcul du Besoin en Fonds de Roulement normatif</t>
  </si>
  <si>
    <t>= Total des besoins en jours de chiffre d'affaires HT</t>
  </si>
  <si>
    <t>= Total des ressources en jours de chiffre d'affaires Hors Taxes</t>
  </si>
  <si>
    <t>= Total des besoins  en jours de CA ht et K€</t>
  </si>
  <si>
    <t>= Total des ressources  en jours de CA ht et K€</t>
  </si>
  <si>
    <r>
      <rPr>
        <sz val="10"/>
        <color indexed="9"/>
        <rFont val="Symbol"/>
        <family val="1"/>
        <charset val="2"/>
      </rPr>
      <t>D</t>
    </r>
    <r>
      <rPr>
        <sz val="10"/>
        <color indexed="9"/>
        <rFont val="Calibri"/>
        <family val="2"/>
      </rPr>
      <t xml:space="preserve"> 
délais</t>
    </r>
  </si>
  <si>
    <r>
      <rPr>
        <sz val="10"/>
        <color indexed="9"/>
        <rFont val="Symbol"/>
        <family val="1"/>
        <charset val="2"/>
      </rPr>
      <t>D</t>
    </r>
    <r>
      <rPr>
        <sz val="10"/>
        <color indexed="9"/>
        <rFont val="Calibri"/>
        <family val="2"/>
      </rPr>
      <t xml:space="preserve"> 
coef.</t>
    </r>
  </si>
  <si>
    <r>
      <t xml:space="preserve">Données actuelles
</t>
    </r>
    <r>
      <rPr>
        <i/>
        <sz val="9"/>
        <color rgb="FF002060"/>
        <rFont val="Calibri"/>
        <family val="2"/>
      </rPr>
      <t>(renseigner taux ou montants)</t>
    </r>
  </si>
  <si>
    <r>
      <t xml:space="preserve">Données actuelles 
</t>
    </r>
    <r>
      <rPr>
        <i/>
        <sz val="9"/>
        <color rgb="FF002060"/>
        <rFont val="Calibri"/>
        <family val="2"/>
      </rPr>
      <t>(renseigner les jours moyens d'écoulement et de paiement)</t>
    </r>
  </si>
  <si>
    <r>
      <rPr>
        <i/>
        <sz val="10"/>
        <color indexed="10"/>
        <rFont val="Symbol"/>
        <family val="1"/>
        <charset val="2"/>
      </rPr>
      <t>D</t>
    </r>
    <r>
      <rPr>
        <i/>
        <sz val="10"/>
        <color indexed="10"/>
        <rFont val="Calibri"/>
        <family val="2"/>
      </rPr>
      <t xml:space="preserve"> du flux de trésorerie d'exploitation</t>
    </r>
  </si>
  <si>
    <r>
      <rPr>
        <sz val="10"/>
        <color rgb="FF0000FF"/>
        <rFont val="Symbol"/>
        <family val="1"/>
        <charset val="2"/>
      </rPr>
      <t>D</t>
    </r>
    <r>
      <rPr>
        <sz val="10"/>
        <color rgb="FF0000FF"/>
        <rFont val="Calibri"/>
        <family val="2"/>
      </rPr>
      <t xml:space="preserve"> %</t>
    </r>
  </si>
  <si>
    <t xml:space="preserve"> Chiffre d'affaires 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</si>
</sst>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0&quot; &quot;"/>
    <numFmt numFmtId="165" formatCode="0&quot; J&quot;"/>
    <numFmt numFmtId="166" formatCode="0.000"/>
    <numFmt numFmtId="167" formatCode="#,##0&quot; &quot;"/>
    <numFmt numFmtId="168" formatCode="0.0%"/>
    <numFmt numFmtId="169" formatCode="#,##0\ &quot;€&quot;&quot; &quot;"/>
    <numFmt numFmtId="170" formatCode="#,##0\ &quot;€&quot;"/>
    <numFmt numFmtId="171" formatCode="0&quot; j de CA HT&quot;"/>
    <numFmt numFmtId="172" formatCode="0&quot; j&quot;"/>
    <numFmt numFmtId="173" formatCode="0&quot; j de CA&quot;"/>
    <numFmt numFmtId="174" formatCode="#,##0&quot; K€ &quot;"/>
    <numFmt numFmtId="175" formatCode="0.0%&quot; de CA&quot;"/>
    <numFmt numFmtId="176" formatCode="#,##0&quot; K€  &quot;"/>
    <numFmt numFmtId="177" formatCode="\ 0&quot; j de consommation&quot;"/>
    <numFmt numFmtId="178" formatCode="\ 0&quot; j de délai de paiement&quot;"/>
  </numFmts>
  <fonts count="75">
    <font>
      <sz val="10"/>
      <name val="Arial"/>
    </font>
    <font>
      <sz val="8"/>
      <color indexed="81"/>
      <name val="Tahoma"/>
      <family val="2"/>
    </font>
    <font>
      <u/>
      <sz val="8"/>
      <color indexed="81"/>
      <name val="Tahoma"/>
      <family val="2"/>
    </font>
    <font>
      <b/>
      <sz val="10"/>
      <color indexed="32"/>
      <name val="Calibri"/>
      <family val="2"/>
    </font>
    <font>
      <sz val="10"/>
      <name val="Calibri"/>
      <family val="2"/>
    </font>
    <font>
      <sz val="10"/>
      <color indexed="32"/>
      <name val="Calibri"/>
      <family val="2"/>
    </font>
    <font>
      <b/>
      <sz val="10"/>
      <color indexed="12"/>
      <name val="Calibri"/>
      <family val="2"/>
    </font>
    <font>
      <b/>
      <sz val="10"/>
      <color indexed="12"/>
      <name val="Calibri"/>
      <family val="2"/>
    </font>
    <font>
      <b/>
      <i/>
      <sz val="10"/>
      <color indexed="53"/>
      <name val="Calibri"/>
      <family val="2"/>
    </font>
    <font>
      <sz val="10"/>
      <name val="Calibri"/>
      <family val="2"/>
    </font>
    <font>
      <i/>
      <sz val="10"/>
      <name val="Calibri"/>
      <family val="2"/>
    </font>
    <font>
      <b/>
      <sz val="10"/>
      <name val="Calibri"/>
      <family val="2"/>
    </font>
    <font>
      <sz val="10"/>
      <color indexed="12"/>
      <name val="Calibri"/>
      <family val="2"/>
    </font>
    <font>
      <b/>
      <sz val="10"/>
      <color indexed="10"/>
      <name val="Calibri"/>
      <family val="2"/>
    </font>
    <font>
      <b/>
      <i/>
      <sz val="10"/>
      <color indexed="10"/>
      <name val="Calibri"/>
      <family val="2"/>
    </font>
    <font>
      <sz val="10"/>
      <color indexed="18"/>
      <name val="Calibri"/>
      <family val="2"/>
    </font>
    <font>
      <sz val="10"/>
      <color indexed="32"/>
      <name val="Calibri"/>
      <family val="2"/>
    </font>
    <font>
      <b/>
      <sz val="10"/>
      <color indexed="59"/>
      <name val="Calibri"/>
      <family val="2"/>
    </font>
    <font>
      <sz val="10"/>
      <color indexed="53"/>
      <name val="Calibri"/>
      <family val="2"/>
    </font>
    <font>
      <b/>
      <i/>
      <sz val="10"/>
      <color indexed="32"/>
      <name val="Calibri"/>
      <family val="2"/>
    </font>
    <font>
      <b/>
      <i/>
      <sz val="10"/>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0"/>
      <color theme="0"/>
      <name val="Calibri"/>
      <family val="2"/>
    </font>
    <font>
      <b/>
      <sz val="10"/>
      <color theme="0"/>
      <name val="Calibri"/>
      <family val="2"/>
      <scheme val="minor"/>
    </font>
    <font>
      <sz val="10"/>
      <color theme="0"/>
      <name val="Calibri"/>
      <family val="2"/>
      <scheme val="minor"/>
    </font>
    <font>
      <sz val="10"/>
      <color rgb="FF000080"/>
      <name val="Calibri"/>
      <family val="2"/>
      <scheme val="minor"/>
    </font>
    <font>
      <b/>
      <sz val="12"/>
      <color theme="0"/>
      <name val="Calibri"/>
      <family val="2"/>
    </font>
    <font>
      <sz val="10"/>
      <color rgb="FF333399"/>
      <name val="Calibri"/>
      <family val="2"/>
    </font>
    <font>
      <b/>
      <sz val="12"/>
      <color theme="0"/>
      <name val="Calibri"/>
      <family val="2"/>
      <scheme val="minor"/>
    </font>
    <font>
      <sz val="10"/>
      <name val="Calibri"/>
      <family val="2"/>
      <scheme val="minor"/>
    </font>
    <font>
      <sz val="10"/>
      <color rgb="FF002060"/>
      <name val="Calibri"/>
      <family val="2"/>
    </font>
    <font>
      <b/>
      <sz val="10"/>
      <color rgb="FF002060"/>
      <name val="Calibri"/>
      <family val="2"/>
    </font>
    <font>
      <b/>
      <sz val="10"/>
      <color rgb="FF002060"/>
      <name val="Calibri"/>
      <family val="2"/>
      <scheme val="minor"/>
    </font>
    <font>
      <sz val="10"/>
      <color rgb="FF002060"/>
      <name val="Calibri"/>
      <family val="2"/>
      <scheme val="minor"/>
    </font>
    <font>
      <sz val="10"/>
      <color rgb="FF0000CC"/>
      <name val="Calibri"/>
      <family val="2"/>
      <scheme val="minor"/>
    </font>
    <font>
      <sz val="10"/>
      <color theme="0"/>
      <name val="Arial"/>
      <family val="2"/>
    </font>
    <font>
      <b/>
      <sz val="10"/>
      <color rgb="FFC00000"/>
      <name val="Calibri"/>
      <family val="2"/>
      <scheme val="minor"/>
    </font>
    <font>
      <sz val="10"/>
      <color rgb="FFC00000"/>
      <name val="Arial"/>
      <family val="2"/>
    </font>
    <font>
      <i/>
      <sz val="10"/>
      <color indexed="12"/>
      <name val="Calibri"/>
      <family val="2"/>
    </font>
    <font>
      <i/>
      <sz val="10"/>
      <color rgb="FF0000CC"/>
      <name val="Calibri"/>
      <family val="2"/>
    </font>
    <font>
      <i/>
      <sz val="10"/>
      <color rgb="FF0000CC"/>
      <name val="Calibri"/>
      <family val="2"/>
      <scheme val="minor"/>
    </font>
    <font>
      <sz val="10"/>
      <color rgb="FFC00000"/>
      <name val="Calibri"/>
      <family val="2"/>
    </font>
    <font>
      <sz val="10"/>
      <color rgb="FF0000CC"/>
      <name val="Calibri"/>
      <family val="2"/>
    </font>
    <font>
      <i/>
      <sz val="10"/>
      <color rgb="FFC00000"/>
      <name val="Calibri"/>
      <family val="2"/>
    </font>
    <font>
      <b/>
      <i/>
      <sz val="10"/>
      <color theme="0"/>
      <name val="Calibri"/>
      <family val="2"/>
    </font>
    <font>
      <sz val="8"/>
      <color theme="0"/>
      <name val="Calibri"/>
      <family val="2"/>
    </font>
    <font>
      <b/>
      <i/>
      <sz val="10"/>
      <color rgb="FF002060"/>
      <name val="Calibri"/>
      <family val="2"/>
      <scheme val="minor"/>
    </font>
    <font>
      <b/>
      <sz val="10"/>
      <color rgb="FFFF0000"/>
      <name val="Calibri"/>
      <family val="2"/>
    </font>
    <font>
      <b/>
      <i/>
      <sz val="10.5"/>
      <color rgb="FF002060"/>
      <name val="Calibri"/>
      <family val="2"/>
    </font>
    <font>
      <i/>
      <sz val="10"/>
      <color indexed="32"/>
      <name val="Calibri"/>
      <family val="2"/>
    </font>
    <font>
      <b/>
      <sz val="10.5"/>
      <color rgb="FFC00000"/>
      <name val="Calibri"/>
      <family val="2"/>
    </font>
    <font>
      <sz val="12"/>
      <color rgb="FF002060"/>
      <name val="Calibri"/>
      <family val="2"/>
    </font>
    <font>
      <i/>
      <sz val="10"/>
      <color rgb="FF000099"/>
      <name val="Calibri"/>
      <family val="2"/>
    </font>
    <font>
      <i/>
      <sz val="10"/>
      <color rgb="FF000099"/>
      <name val="Calibri"/>
      <family val="2"/>
      <scheme val="minor"/>
    </font>
    <font>
      <b/>
      <i/>
      <sz val="10"/>
      <color rgb="FF000099"/>
      <name val="Calibri"/>
      <family val="2"/>
    </font>
    <font>
      <b/>
      <sz val="10"/>
      <name val="Calibri"/>
      <family val="2"/>
      <scheme val="minor"/>
    </font>
    <font>
      <b/>
      <sz val="11"/>
      <color theme="0"/>
      <name val="Calibri"/>
      <family val="2"/>
      <scheme val="minor"/>
    </font>
    <font>
      <sz val="10"/>
      <color rgb="FF000099"/>
      <name val="Arial"/>
      <family val="2"/>
    </font>
    <font>
      <sz val="10"/>
      <color rgb="FFC00000"/>
      <name val="Calibri"/>
      <family val="2"/>
      <scheme val="minor"/>
    </font>
    <font>
      <sz val="10"/>
      <color rgb="FF000099"/>
      <name val="Calibri"/>
      <family val="2"/>
      <scheme val="minor"/>
    </font>
    <font>
      <sz val="11"/>
      <color theme="0"/>
      <name val="Calibri"/>
      <family val="2"/>
    </font>
    <font>
      <sz val="10"/>
      <color indexed="9"/>
      <name val="Calibri"/>
      <family val="2"/>
    </font>
    <font>
      <sz val="10"/>
      <color indexed="9"/>
      <name val="Symbol"/>
      <family val="1"/>
      <charset val="2"/>
    </font>
    <font>
      <i/>
      <sz val="9"/>
      <color rgb="FF002060"/>
      <name val="Calibri"/>
      <family val="2"/>
    </font>
    <font>
      <sz val="10"/>
      <color theme="6" tint="-0.24994659260841701"/>
      <name val="Calibri"/>
      <family val="2"/>
    </font>
    <font>
      <sz val="10"/>
      <color rgb="FF002060"/>
      <name val="Arial"/>
      <family val="2"/>
    </font>
    <font>
      <sz val="10"/>
      <color rgb="FF0000FF"/>
      <name val="Calibri"/>
      <family val="2"/>
    </font>
    <font>
      <sz val="10"/>
      <color indexed="10"/>
      <name val="Calibri"/>
      <family val="2"/>
    </font>
    <font>
      <i/>
      <sz val="10"/>
      <color indexed="10"/>
      <name val="Calibri"/>
      <family val="2"/>
    </font>
    <font>
      <i/>
      <sz val="10"/>
      <color indexed="10"/>
      <name val="Symbol"/>
      <family val="1"/>
      <charset val="2"/>
    </font>
    <font>
      <sz val="10"/>
      <color rgb="FF0000FF"/>
      <name val="Calibri"/>
      <family val="1"/>
      <charset val="2"/>
    </font>
    <font>
      <sz val="10"/>
      <color rgb="FF0000FF"/>
      <name val="Symbol"/>
      <family val="1"/>
      <charset val="2"/>
    </font>
    <font>
      <sz val="10"/>
      <color indexed="12"/>
      <name val="Symbol"/>
      <family val="1"/>
      <charset val="2"/>
    </font>
  </fonts>
  <fills count="23">
    <fill>
      <patternFill patternType="none"/>
    </fill>
    <fill>
      <patternFill patternType="gray125"/>
    </fill>
    <fill>
      <patternFill patternType="solid">
        <fgColor indexed="26"/>
        <bgColor indexed="6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7" tint="0.39997558519241921"/>
        <bgColor indexed="65"/>
      </patternFill>
    </fill>
    <fill>
      <patternFill patternType="solid">
        <fgColor theme="5"/>
      </patternFill>
    </fill>
    <fill>
      <patternFill patternType="solid">
        <fgColor theme="7"/>
      </patternFill>
    </fill>
    <fill>
      <patternFill patternType="solid">
        <fgColor theme="8"/>
      </patternFill>
    </fill>
    <fill>
      <patternFill patternType="solid">
        <fgColor rgb="FFF2F2F2"/>
      </patternFill>
    </fill>
    <fill>
      <patternFill patternType="solid">
        <fgColor theme="2"/>
        <bgColor indexed="64"/>
      </patternFill>
    </fill>
    <fill>
      <patternFill patternType="solid">
        <fgColor theme="0" tint="-0.499984740745262"/>
        <bgColor indexed="64"/>
      </patternFill>
    </fill>
    <fill>
      <patternFill patternType="solid">
        <fgColor rgb="FFEAEAEA"/>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24994659260841701"/>
        <bgColor indexed="64"/>
      </patternFill>
    </fill>
    <fill>
      <patternFill patternType="solid">
        <fgColor theme="0" tint="-0.14996795556505021"/>
        <bgColor indexed="64"/>
      </patternFill>
    </fill>
    <fill>
      <patternFill patternType="solid">
        <fgColor rgb="FFD8E4BC"/>
        <bgColor indexed="64"/>
      </patternFill>
    </fill>
    <fill>
      <patternFill patternType="solid">
        <fgColor rgb="FFDAEEF3"/>
        <bgColor indexed="64"/>
      </patternFill>
    </fill>
    <fill>
      <patternFill patternType="solid">
        <fgColor theme="8"/>
        <bgColor indexed="64"/>
      </patternFill>
    </fill>
    <fill>
      <patternFill patternType="solid">
        <fgColor rgb="FFEBF9FF"/>
        <bgColor indexed="64"/>
      </patternFill>
    </fill>
    <fill>
      <patternFill patternType="solid">
        <fgColor rgb="FFEBF9FF"/>
        <bgColor theme="5" tint="0.39994506668294322"/>
      </patternFill>
    </fill>
  </fills>
  <borders count="118">
    <border>
      <left/>
      <right/>
      <top/>
      <bottom/>
      <diagonal/>
    </border>
    <border>
      <left style="thin">
        <color rgb="FF7F7F7F"/>
      </left>
      <right style="thin">
        <color rgb="FF7F7F7F"/>
      </right>
      <top style="thin">
        <color rgb="FF7F7F7F"/>
      </top>
      <bottom style="thin">
        <color rgb="FF7F7F7F"/>
      </bottom>
      <diagonal/>
    </border>
    <border>
      <left/>
      <right/>
      <top style="thin">
        <color theme="0" tint="-0.24994659260841701"/>
      </top>
      <bottom style="thin">
        <color theme="0" tint="-0.24994659260841701"/>
      </bottom>
      <diagonal/>
    </border>
    <border>
      <left style="thin">
        <color theme="0" tint="-0.34998626667073579"/>
      </left>
      <right/>
      <top/>
      <bottom/>
      <diagonal/>
    </border>
    <border>
      <left style="thin">
        <color theme="0" tint="-0.499984740745262"/>
      </left>
      <right/>
      <top style="thin">
        <color theme="0" tint="-0.24994659260841701"/>
      </top>
      <bottom style="thin">
        <color theme="0" tint="-0.24994659260841701"/>
      </bottom>
      <diagonal/>
    </border>
    <border>
      <left style="thin">
        <color theme="0" tint="-0.499984740745262"/>
      </left>
      <right/>
      <top/>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left>
      <right style="thin">
        <color indexed="9"/>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34998626667073579"/>
      </top>
      <bottom/>
      <diagonal/>
    </border>
    <border>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499984740745262"/>
      </right>
      <top style="thin">
        <color theme="0" tint="-0.499984740745262"/>
      </top>
      <bottom/>
      <diagonal/>
    </border>
    <border>
      <left style="thin">
        <color theme="0" tint="-0.24994659260841701"/>
      </left>
      <right style="thin">
        <color theme="0" tint="-0.499984740745262"/>
      </right>
      <top style="thin">
        <color theme="0" tint="-0.24994659260841701"/>
      </top>
      <bottom style="thin">
        <color theme="0" tint="-0.24994659260841701"/>
      </bottom>
      <diagonal/>
    </border>
    <border>
      <left style="thin">
        <color theme="0" tint="-0.24994659260841701"/>
      </left>
      <right style="thin">
        <color theme="0" tint="-0.499984740745262"/>
      </right>
      <top/>
      <bottom/>
      <diagonal/>
    </border>
    <border>
      <left style="thin">
        <color theme="0" tint="-0.24994659260841701"/>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24994659260841701"/>
      </right>
      <top/>
      <bottom style="thin">
        <color theme="0" tint="-0.499984740745262"/>
      </bottom>
      <diagonal/>
    </border>
    <border>
      <left/>
      <right style="thin">
        <color theme="0" tint="-0.499984740745262"/>
      </right>
      <top/>
      <bottom style="thin">
        <color theme="0" tint="-0.499984740745262"/>
      </bottom>
      <diagonal/>
    </border>
    <border>
      <left/>
      <right/>
      <top style="thin">
        <color indexed="64"/>
      </top>
      <bottom/>
      <diagonal/>
    </border>
    <border>
      <left style="thin">
        <color theme="0" tint="-0.34998626667073579"/>
      </left>
      <right style="thin">
        <color theme="0" tint="-0.34998626667073579"/>
      </right>
      <top style="thin">
        <color theme="0" tint="-0.499984740745262"/>
      </top>
      <bottom/>
      <diagonal/>
    </border>
    <border>
      <left style="thin">
        <color theme="0" tint="-0.34998626667073579"/>
      </left>
      <right style="thin">
        <color theme="0" tint="-0.34998626667073579"/>
      </right>
      <top style="thin">
        <color theme="0" tint="-0.24994659260841701"/>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right/>
      <top style="thin">
        <color theme="0" tint="-0.34998626667073579"/>
      </top>
      <bottom/>
      <diagonal/>
    </border>
    <border>
      <left style="thin">
        <color theme="0" tint="-0.499984740745262"/>
      </left>
      <right style="thin">
        <color theme="0" tint="-0.24994659260841701"/>
      </right>
      <top style="thin">
        <color theme="0" tint="-0.34998626667073579"/>
      </top>
      <bottom/>
      <diagonal/>
    </border>
    <border>
      <left/>
      <right style="thin">
        <color theme="0" tint="-0.499984740745262"/>
      </right>
      <top style="thin">
        <color theme="0" tint="-0.34998626667073579"/>
      </top>
      <bottom/>
      <diagonal/>
    </border>
    <border>
      <left style="thin">
        <color theme="0" tint="-0.499984740745262"/>
      </left>
      <right style="thin">
        <color theme="0" tint="-0.499984740745262"/>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24994659260841701"/>
      </bottom>
      <diagonal/>
    </border>
    <border>
      <left style="thin">
        <color theme="0" tint="-0.499984740745262"/>
      </left>
      <right style="thin">
        <color theme="0"/>
      </right>
      <top style="thin">
        <color theme="0" tint="-0.499984740745262"/>
      </top>
      <bottom/>
      <diagonal/>
    </border>
    <border>
      <left/>
      <right style="thin">
        <color theme="0" tint="-0.499984740745262"/>
      </right>
      <top style="thin">
        <color theme="0" tint="-0.24994659260841701"/>
      </top>
      <bottom style="thin">
        <color theme="0" tint="-0.24994659260841701"/>
      </bottom>
      <diagonal/>
    </border>
    <border>
      <left/>
      <right style="thin">
        <color theme="0" tint="-0.499984740745262"/>
      </right>
      <top/>
      <bottom/>
      <diagonal/>
    </border>
    <border>
      <left style="thin">
        <color theme="0" tint="-0.499984740745262"/>
      </left>
      <right/>
      <top style="thin">
        <color theme="0" tint="-0.34998626667073579"/>
      </top>
      <bottom style="thin">
        <color theme="0" tint="-0.24994659260841701"/>
      </bottom>
      <diagonal/>
    </border>
    <border>
      <left/>
      <right style="thin">
        <color theme="0" tint="-0.499984740745262"/>
      </right>
      <top style="thin">
        <color theme="0" tint="-0.34998626667073579"/>
      </top>
      <bottom style="thin">
        <color theme="0" tint="-0.24994659260841701"/>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499984740745262"/>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34998626667073579"/>
      </bottom>
      <diagonal/>
    </border>
    <border>
      <left style="thin">
        <color theme="0" tint="-0.34998626667073579"/>
      </left>
      <right style="thin">
        <color theme="0" tint="-0.24994659260841701"/>
      </right>
      <top style="thin">
        <color theme="0" tint="-0.499984740745262"/>
      </top>
      <bottom style="thin">
        <color theme="0" tint="-0.499984740745262"/>
      </bottom>
      <diagonal/>
    </border>
    <border>
      <left/>
      <right/>
      <top/>
      <bottom style="thin">
        <color theme="0" tint="-0.34998626667073579"/>
      </bottom>
      <diagonal/>
    </border>
    <border>
      <left style="thin">
        <color theme="0" tint="-0.34998626667073579"/>
      </left>
      <right style="thin">
        <color theme="0" tint="-0.24994659260841701"/>
      </right>
      <top style="thin">
        <color theme="0" tint="-0.499984740745262"/>
      </top>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24994659260841701"/>
      </right>
      <top/>
      <bottom/>
      <diagonal/>
    </border>
    <border>
      <left style="thin">
        <color theme="0" tint="-0.34998626667073579"/>
      </left>
      <right style="thin">
        <color theme="0" tint="-0.24994659260841701"/>
      </right>
      <top style="thin">
        <color theme="0" tint="-0.34998626667073579"/>
      </top>
      <bottom/>
      <diagonal/>
    </border>
    <border>
      <left style="thin">
        <color theme="0" tint="-0.34998626667073579"/>
      </left>
      <right style="thin">
        <color theme="0" tint="-0.24994659260841701"/>
      </right>
      <top/>
      <bottom style="thin">
        <color theme="0" tint="-0.499984740745262"/>
      </bottom>
      <diagonal/>
    </border>
    <border>
      <left style="thin">
        <color theme="0" tint="-0.24994659260841701"/>
      </left>
      <right/>
      <top style="thin">
        <color theme="0" tint="-0.499984740745262"/>
      </top>
      <bottom style="thin">
        <color theme="0" tint="-0.499984740745262"/>
      </bottom>
      <diagonal/>
    </border>
    <border>
      <left style="thin">
        <color indexed="9"/>
      </left>
      <right/>
      <top style="thin">
        <color theme="0" tint="-0.49998474074526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style="thin">
        <color theme="0"/>
      </left>
      <right style="thin">
        <color theme="0" tint="-0.499984740745262"/>
      </right>
      <top style="thin">
        <color theme="0" tint="-0.499984740745262"/>
      </top>
      <bottom/>
      <diagonal/>
    </border>
    <border>
      <left style="thin">
        <color theme="0" tint="-0.499984740745262"/>
      </left>
      <right style="thin">
        <color theme="0"/>
      </right>
      <top style="thin">
        <color theme="0" tint="-0.499984740745262"/>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tint="-0.499984740745262"/>
      </bottom>
      <diagonal/>
    </border>
    <border>
      <left style="thin">
        <color theme="0"/>
      </left>
      <right/>
      <top style="thin">
        <color theme="0" tint="-0.499984740745262"/>
      </top>
      <bottom style="thin">
        <color theme="0" tint="-0.499984740745262"/>
      </bottom>
      <diagonal/>
    </border>
    <border>
      <left style="thin">
        <color theme="0" tint="-0.499984740745262"/>
      </left>
      <right/>
      <top/>
      <bottom style="thin">
        <color theme="0" tint="-0.34998626667073579"/>
      </bottom>
      <diagonal/>
    </border>
    <border>
      <left style="thin">
        <color theme="0" tint="-0.34998626667073579"/>
      </left>
      <right style="thin">
        <color theme="0" tint="-0.499984740745262"/>
      </right>
      <top style="thin">
        <color theme="0" tint="-0.34998626667073579"/>
      </top>
      <bottom style="thin">
        <color theme="0" tint="-0.24994659260841701"/>
      </bottom>
      <diagonal/>
    </border>
    <border>
      <left style="thin">
        <color theme="0" tint="-0.499984740745262"/>
      </left>
      <right/>
      <top style="thin">
        <color theme="0" tint="-0.24994659260841701"/>
      </top>
      <bottom/>
      <diagonal/>
    </border>
    <border>
      <left style="thin">
        <color theme="0" tint="-0.34998626667073579"/>
      </left>
      <right style="thin">
        <color theme="0" tint="-0.499984740745262"/>
      </right>
      <top/>
      <bottom/>
      <diagonal/>
    </border>
    <border>
      <left style="thin">
        <color theme="0" tint="-0.499984740745262"/>
      </left>
      <right/>
      <top style="thin">
        <color theme="0" tint="-0.34998626667073579"/>
      </top>
      <bottom style="thin">
        <color theme="0" tint="-0.34998626667073579"/>
      </bottom>
      <diagonal/>
    </border>
    <border>
      <left style="thin">
        <color theme="0" tint="-0.34998626667073579"/>
      </left>
      <right style="thin">
        <color theme="0" tint="-0.499984740745262"/>
      </right>
      <top style="thin">
        <color theme="0" tint="-0.34998626667073579"/>
      </top>
      <bottom style="thin">
        <color theme="0" tint="-0.34998626667073579"/>
      </bottom>
      <diagonal/>
    </border>
    <border>
      <left style="thin">
        <color theme="0" tint="-0.34998626667073579"/>
      </left>
      <right style="thin">
        <color theme="0" tint="-0.499984740745262"/>
      </right>
      <top style="thin">
        <color theme="0" tint="-0.34998626667073579"/>
      </top>
      <bottom/>
      <diagonal/>
    </border>
    <border>
      <left style="thin">
        <color theme="0" tint="-0.34998626667073579"/>
      </left>
      <right style="thin">
        <color theme="0" tint="-0.499984740745262"/>
      </right>
      <top style="thin">
        <color theme="0" tint="-0.24994659260841701"/>
      </top>
      <bottom/>
      <diagonal/>
    </border>
    <border>
      <left style="thin">
        <color theme="0" tint="-0.34998626667073579"/>
      </left>
      <right style="thin">
        <color theme="0" tint="-0.499984740745262"/>
      </right>
      <top/>
      <bottom style="thin">
        <color theme="0" tint="-0.34998626667073579"/>
      </bottom>
      <diagonal/>
    </border>
    <border>
      <left style="thin">
        <color theme="0" tint="-0.499984740745262"/>
      </left>
      <right/>
      <top/>
      <bottom style="thin">
        <color theme="0" tint="-0.24994659260841701"/>
      </bottom>
      <diagonal/>
    </border>
    <border>
      <left style="thin">
        <color theme="0" tint="-0.499984740745262"/>
      </left>
      <right/>
      <top style="thin">
        <color theme="0" tint="-0.24994659260841701"/>
      </top>
      <bottom style="thin">
        <color theme="0" tint="-0.34998626667073579"/>
      </bottom>
      <diagonal/>
    </border>
    <border>
      <left style="thin">
        <color theme="0" tint="-0.34998626667073579"/>
      </left>
      <right style="thin">
        <color theme="0" tint="-0.499984740745262"/>
      </right>
      <top style="thin">
        <color theme="0" tint="-0.24994659260841701"/>
      </top>
      <bottom style="thin">
        <color theme="0" tint="-0.34998626667073579"/>
      </bottom>
      <diagonal/>
    </border>
    <border>
      <left style="thin">
        <color theme="0" tint="-0.499984740745262"/>
      </left>
      <right/>
      <top style="thin">
        <color theme="0" tint="-0.34998626667073579"/>
      </top>
      <bottom style="thin">
        <color theme="0" tint="-0.499984740745262"/>
      </bottom>
      <diagonal/>
    </border>
    <border>
      <left style="thin">
        <color theme="0" tint="-0.34998626667073579"/>
      </left>
      <right style="thin">
        <color theme="0" tint="-0.499984740745262"/>
      </right>
      <top style="thin">
        <color theme="0" tint="-0.34998626667073579"/>
      </top>
      <bottom style="thin">
        <color theme="0" tint="-0.499984740745262"/>
      </bottom>
      <diagonal/>
    </border>
    <border>
      <left style="thin">
        <color theme="0" tint="-0.34998626667073579"/>
      </left>
      <right style="thin">
        <color theme="0" tint="-0.499984740745262"/>
      </right>
      <top style="thin">
        <color theme="0" tint="-0.24994659260841701"/>
      </top>
      <bottom style="thin">
        <color theme="0" tint="-0.24994659260841701"/>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24994659260841701"/>
      </top>
      <bottom style="thin">
        <color theme="0" tint="-0.24994659260841701"/>
      </bottom>
      <diagonal/>
    </border>
    <border>
      <left style="thin">
        <color theme="0" tint="-0.499984740745262"/>
      </left>
      <right style="thin">
        <color theme="0"/>
      </right>
      <top/>
      <bottom style="thin">
        <color theme="0" tint="-0.34998626667073579"/>
      </bottom>
      <diagonal/>
    </border>
    <border>
      <left style="thin">
        <color theme="0"/>
      </left>
      <right style="thin">
        <color indexed="9"/>
      </right>
      <top/>
      <bottom style="thin">
        <color theme="0" tint="-0.34998626667073579"/>
      </bottom>
      <diagonal/>
    </border>
    <border>
      <left style="thin">
        <color indexed="9"/>
      </left>
      <right/>
      <top/>
      <bottom style="thin">
        <color theme="0" tint="-0.34998626667073579"/>
      </bottom>
      <diagonal/>
    </border>
    <border>
      <left style="thin">
        <color theme="0" tint="-0.499984740745262"/>
      </left>
      <right style="thin">
        <color indexed="9"/>
      </right>
      <top style="thin">
        <color indexed="9"/>
      </top>
      <bottom style="thin">
        <color theme="0" tint="-0.34998626667073579"/>
      </bottom>
      <diagonal/>
    </border>
    <border>
      <left style="thin">
        <color indexed="9"/>
      </left>
      <right style="thin">
        <color indexed="9"/>
      </right>
      <top style="thin">
        <color indexed="9"/>
      </top>
      <bottom style="thin">
        <color theme="0" tint="-0.34998626667073579"/>
      </bottom>
      <diagonal/>
    </border>
    <border>
      <left style="thin">
        <color indexed="9"/>
      </left>
      <right style="thin">
        <color theme="0" tint="-0.499984740745262"/>
      </right>
      <top style="thin">
        <color indexed="9"/>
      </top>
      <bottom style="thin">
        <color theme="0" tint="-0.34998626667073579"/>
      </bottom>
      <diagonal/>
    </border>
    <border>
      <left style="thin">
        <color theme="0"/>
      </left>
      <right style="thin">
        <color theme="0" tint="-0.499984740745262"/>
      </right>
      <top/>
      <bottom style="thin">
        <color theme="0" tint="-0.34998626667073579"/>
      </bottom>
      <diagonal/>
    </border>
    <border>
      <left style="thin">
        <color theme="0" tint="-0.24994659260841701"/>
      </left>
      <right style="thin">
        <color theme="0" tint="-0.499984740745262"/>
      </right>
      <top/>
      <bottom style="thin">
        <color theme="0" tint="-0.34998626667073579"/>
      </bottom>
      <diagonal/>
    </border>
    <border>
      <left style="thin">
        <color theme="0" tint="-0.34998626667073579"/>
      </left>
      <right style="thin">
        <color theme="0" tint="-0.499984740745262"/>
      </right>
      <top style="thin">
        <color theme="0" tint="-0.499984740745262"/>
      </top>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right style="thin">
        <color theme="0" tint="-0.499984740745262"/>
      </right>
      <top style="thin">
        <color theme="0" tint="-0.34998626667073579"/>
      </top>
      <bottom style="thin">
        <color theme="0" tint="-0.499984740745262"/>
      </bottom>
      <diagonal/>
    </border>
    <border>
      <left style="thin">
        <color theme="0" tint="-0.499984740745262"/>
      </left>
      <right style="thin">
        <color theme="0" tint="-0.34998626667073579"/>
      </right>
      <top/>
      <bottom/>
      <diagonal/>
    </border>
    <border>
      <left style="thin">
        <color theme="0" tint="-0.499984740745262"/>
      </left>
      <right style="thin">
        <color theme="0" tint="-0.34998626667073579"/>
      </right>
      <top style="thin">
        <color theme="0" tint="-0.24994659260841701"/>
      </top>
      <bottom style="thin">
        <color theme="0" tint="-0.24994659260841701"/>
      </bottom>
      <diagonal/>
    </border>
    <border>
      <left/>
      <right/>
      <top style="thin">
        <color theme="0" tint="-0.34998626667073579"/>
      </top>
      <bottom style="thin">
        <color theme="0" tint="-0.499984740745262"/>
      </bottom>
      <diagonal/>
    </border>
    <border>
      <left/>
      <right style="thin">
        <color theme="0" tint="-0.34998626667073579"/>
      </right>
      <top style="thin">
        <color theme="0" tint="-0.34998626667073579"/>
      </top>
      <bottom style="thin">
        <color theme="0" tint="-0.499984740745262"/>
      </bottom>
      <diagonal/>
    </border>
    <border>
      <left style="thin">
        <color theme="0" tint="-0.499984740745262"/>
      </left>
      <right style="thin">
        <color theme="0" tint="-0.34998626667073579"/>
      </right>
      <top style="thin">
        <color theme="0" tint="-0.499984740745262"/>
      </top>
      <bottom/>
      <diagonal/>
    </border>
    <border>
      <left style="thin">
        <color theme="0" tint="-0.499984740745262"/>
      </left>
      <right style="thin">
        <color theme="0" tint="-0.34998626667073579"/>
      </right>
      <top style="thin">
        <color theme="0" tint="-0.34998626667073579"/>
      </top>
      <bottom style="thin">
        <color theme="0" tint="-0.499984740745262"/>
      </bottom>
      <diagonal/>
    </border>
    <border>
      <left style="thin">
        <color theme="0" tint="-0.34998626667073579"/>
      </left>
      <right/>
      <top style="thin">
        <color theme="0" tint="-0.24994659260841701"/>
      </top>
      <bottom/>
      <diagonal/>
    </border>
    <border>
      <left style="thin">
        <color theme="0" tint="-0.499984740745262"/>
      </left>
      <right style="thin">
        <color theme="0" tint="-0.34998626667073579"/>
      </right>
      <top style="thin">
        <color theme="0" tint="-0.24994659260841701"/>
      </top>
      <bottom/>
      <diagonal/>
    </border>
    <border>
      <left style="thin">
        <color theme="0" tint="-0.34998626667073579"/>
      </left>
      <right/>
      <top style="thin">
        <color theme="0" tint="-0.34998626667073579"/>
      </top>
      <bottom style="thin">
        <color theme="0" tint="-0.24994659260841701"/>
      </bottom>
      <diagonal/>
    </border>
    <border>
      <left style="thin">
        <color theme="0" tint="-0.499984740745262"/>
      </left>
      <right style="thin">
        <color theme="0" tint="-0.34998626667073579"/>
      </right>
      <top style="thin">
        <color theme="0" tint="-0.34998626667073579"/>
      </top>
      <bottom style="thin">
        <color theme="0" tint="-0.24994659260841701"/>
      </bottom>
      <diagonal/>
    </border>
    <border>
      <left/>
      <right style="thin">
        <color theme="0" tint="-0.34998626667073579"/>
      </right>
      <top/>
      <bottom/>
      <diagonal/>
    </border>
    <border>
      <left style="thin">
        <color theme="0" tint="-0.499984740745262"/>
      </left>
      <right style="thin">
        <color theme="0" tint="-0.499984740745262"/>
      </right>
      <top style="thin">
        <color theme="0" tint="-0.34998626667073579"/>
      </top>
      <bottom style="thin">
        <color theme="0" tint="-0.499984740745262"/>
      </bottom>
      <diagonal/>
    </border>
    <border>
      <left style="thin">
        <color theme="0"/>
      </left>
      <right style="thin">
        <color theme="0"/>
      </right>
      <top style="thin">
        <color theme="0" tint="-0.34998626667073579"/>
      </top>
      <bottom style="thin">
        <color theme="0" tint="-0.499984740745262"/>
      </bottom>
      <diagonal/>
    </border>
    <border>
      <left style="thin">
        <color theme="0" tint="-0.499984740745262"/>
      </left>
      <right style="thin">
        <color theme="0"/>
      </right>
      <top style="thin">
        <color theme="0" tint="-0.34998626667073579"/>
      </top>
      <bottom style="thin">
        <color theme="0" tint="-0.499984740745262"/>
      </bottom>
      <diagonal/>
    </border>
    <border>
      <left style="thin">
        <color theme="0" tint="-0.499984740745262"/>
      </left>
      <right/>
      <top style="double">
        <color theme="0" tint="-0.34998626667073579"/>
      </top>
      <bottom/>
      <diagonal/>
    </border>
    <border>
      <left/>
      <right/>
      <top style="double">
        <color theme="0" tint="-0.34998626667073579"/>
      </top>
      <bottom/>
      <diagonal/>
    </border>
    <border>
      <left style="thin">
        <color theme="0" tint="-0.34998626667073579"/>
      </left>
      <right style="thin">
        <color theme="0" tint="-0.499984740745262"/>
      </right>
      <top style="double">
        <color theme="0" tint="-0.34998626667073579"/>
      </top>
      <bottom/>
      <diagonal/>
    </border>
    <border>
      <left/>
      <right style="thin">
        <color theme="0" tint="-0.499984740745262"/>
      </right>
      <top style="double">
        <color theme="0" tint="-0.34998626667073579"/>
      </top>
      <bottom/>
      <diagonal/>
    </border>
    <border>
      <left style="thin">
        <color theme="0" tint="-0.499984740745262"/>
      </left>
      <right style="thin">
        <color theme="0" tint="-0.34998626667073579"/>
      </right>
      <top style="double">
        <color theme="0" tint="-0.34998626667073579"/>
      </top>
      <bottom/>
      <diagonal/>
    </border>
    <border>
      <left style="thin">
        <color theme="0" tint="-0.499984740745262"/>
      </left>
      <right/>
      <top style="thin">
        <color theme="0" tint="-0.34998626667073579"/>
      </top>
      <bottom style="thin">
        <color indexed="64"/>
      </bottom>
      <diagonal/>
    </border>
    <border>
      <left/>
      <right/>
      <top style="thin">
        <color theme="0" tint="-0.34998626667073579"/>
      </top>
      <bottom style="thin">
        <color indexed="64"/>
      </bottom>
      <diagonal/>
    </border>
    <border>
      <left style="thin">
        <color theme="0" tint="-0.34998626667073579"/>
      </left>
      <right style="thin">
        <color theme="0" tint="-0.499984740745262"/>
      </right>
      <top style="thin">
        <color theme="0" tint="-0.34998626667073579"/>
      </top>
      <bottom style="thin">
        <color indexed="64"/>
      </bottom>
      <diagonal/>
    </border>
  </borders>
  <cellStyleXfs count="9">
    <xf numFmtId="0" fontId="0" fillId="0" borderId="0"/>
    <xf numFmtId="0" fontId="21"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3" fillId="10" borderId="1" applyNumberFormat="0" applyAlignment="0" applyProtection="0"/>
  </cellStyleXfs>
  <cellXfs count="360">
    <xf numFmtId="0" fontId="0" fillId="0" borderId="0" xfId="0"/>
    <xf numFmtId="164" fontId="4" fillId="0" borderId="0" xfId="0" applyNumberFormat="1" applyFont="1" applyAlignment="1">
      <alignment vertical="center"/>
    </xf>
    <xf numFmtId="166" fontId="5" fillId="0" borderId="0" xfId="0" applyNumberFormat="1" applyFont="1" applyAlignment="1">
      <alignment horizontal="center" vertical="center"/>
    </xf>
    <xf numFmtId="0" fontId="4" fillId="0" borderId="0" xfId="0" applyFont="1"/>
    <xf numFmtId="0" fontId="4" fillId="0" borderId="0" xfId="0" applyFont="1" applyAlignment="1">
      <alignment vertical="center"/>
    </xf>
    <xf numFmtId="0" fontId="4" fillId="0" borderId="0" xfId="0" applyFont="1" applyFill="1" applyBorder="1" applyAlignment="1">
      <alignment vertical="center"/>
    </xf>
    <xf numFmtId="165" fontId="6" fillId="0" borderId="0" xfId="0" applyNumberFormat="1" applyFont="1" applyFill="1" applyBorder="1" applyAlignment="1">
      <alignment horizontal="center" vertical="center"/>
    </xf>
    <xf numFmtId="0" fontId="9" fillId="0" borderId="0" xfId="0" applyFont="1"/>
    <xf numFmtId="0" fontId="9" fillId="0" borderId="0" xfId="0" applyFont="1" applyAlignment="1">
      <alignment vertical="center"/>
    </xf>
    <xf numFmtId="0" fontId="11" fillId="0" borderId="0" xfId="0" applyFont="1" applyAlignment="1">
      <alignment vertical="center"/>
    </xf>
    <xf numFmtId="0" fontId="4" fillId="0" borderId="0" xfId="0" applyFont="1" applyBorder="1" applyAlignment="1">
      <alignment vertical="center"/>
    </xf>
    <xf numFmtId="0" fontId="0" fillId="0" borderId="0" xfId="0" applyAlignment="1">
      <alignment vertical="center"/>
    </xf>
    <xf numFmtId="165" fontId="25" fillId="0" borderId="0" xfId="5" applyNumberFormat="1" applyFont="1" applyFill="1" applyBorder="1" applyAlignment="1">
      <alignment horizontal="center" vertical="center"/>
    </xf>
    <xf numFmtId="174" fontId="3" fillId="0" borderId="0" xfId="0" applyNumberFormat="1" applyFont="1" applyFill="1" applyBorder="1" applyAlignment="1">
      <alignment vertical="center"/>
    </xf>
    <xf numFmtId="164" fontId="25" fillId="0" borderId="0" xfId="2" applyNumberFormat="1" applyFont="1" applyFill="1" applyBorder="1" applyAlignment="1">
      <alignment vertical="center"/>
    </xf>
    <xf numFmtId="0" fontId="19" fillId="0" borderId="0" xfId="0" applyFont="1" applyAlignment="1">
      <alignment horizontal="right" vertical="center"/>
    </xf>
    <xf numFmtId="166" fontId="25" fillId="0" borderId="0" xfId="4" applyNumberFormat="1" applyFont="1" applyFill="1" applyBorder="1" applyAlignment="1">
      <alignment horizontal="center" vertical="center"/>
    </xf>
    <xf numFmtId="165" fontId="17" fillId="0" borderId="0" xfId="0" applyNumberFormat="1" applyFont="1" applyBorder="1" applyAlignment="1">
      <alignment horizontal="center" vertical="center"/>
    </xf>
    <xf numFmtId="0" fontId="4" fillId="0" borderId="0" xfId="0" applyFont="1" applyBorder="1"/>
    <xf numFmtId="166" fontId="16" fillId="0" borderId="0" xfId="0" applyNumberFormat="1" applyFont="1" applyFill="1" applyBorder="1" applyAlignment="1">
      <alignment horizontal="center" vertical="center"/>
    </xf>
    <xf numFmtId="166" fontId="5" fillId="0" borderId="0" xfId="0" applyNumberFormat="1" applyFont="1" applyFill="1" applyBorder="1" applyAlignment="1">
      <alignment horizontal="center" vertical="center"/>
    </xf>
    <xf numFmtId="165" fontId="26" fillId="0" borderId="0" xfId="5" applyNumberFormat="1" applyFont="1" applyFill="1" applyBorder="1" applyAlignment="1">
      <alignment horizontal="center" vertical="center"/>
    </xf>
    <xf numFmtId="0" fontId="9" fillId="0" borderId="0" xfId="0" applyFont="1" applyProtection="1">
      <protection hidden="1"/>
    </xf>
    <xf numFmtId="0" fontId="9" fillId="0" borderId="0" xfId="0" applyFont="1" applyAlignment="1" applyProtection="1">
      <alignment horizontal="center"/>
      <protection hidden="1"/>
    </xf>
    <xf numFmtId="3" fontId="9" fillId="0" borderId="0" xfId="0" applyNumberFormat="1" applyFont="1" applyProtection="1">
      <protection hidden="1"/>
    </xf>
    <xf numFmtId="0" fontId="10" fillId="0" borderId="0" xfId="0" applyFont="1" applyAlignment="1" applyProtection="1">
      <alignment horizontal="center"/>
      <protection hidden="1"/>
    </xf>
    <xf numFmtId="9" fontId="29" fillId="14" borderId="23" xfId="0" applyNumberFormat="1" applyFont="1" applyFill="1" applyBorder="1" applyAlignment="1" applyProtection="1">
      <alignment horizontal="center" vertical="center"/>
      <protection hidden="1"/>
    </xf>
    <xf numFmtId="10" fontId="10" fillId="0" borderId="0" xfId="0" applyNumberFormat="1" applyFont="1" applyBorder="1" applyProtection="1">
      <protection hidden="1"/>
    </xf>
    <xf numFmtId="167" fontId="9" fillId="14" borderId="17" xfId="0" applyNumberFormat="1" applyFont="1" applyFill="1" applyBorder="1" applyAlignment="1" applyProtection="1">
      <alignment vertical="center"/>
      <protection hidden="1"/>
    </xf>
    <xf numFmtId="10" fontId="10" fillId="0" borderId="0" xfId="0" applyNumberFormat="1" applyFont="1" applyBorder="1" applyAlignment="1" applyProtection="1">
      <alignment horizontal="center"/>
      <protection hidden="1"/>
    </xf>
    <xf numFmtId="169" fontId="9" fillId="14" borderId="8" xfId="0" applyNumberFormat="1" applyFont="1" applyFill="1" applyBorder="1" applyAlignment="1" applyProtection="1">
      <alignment vertical="center"/>
      <protection hidden="1"/>
    </xf>
    <xf numFmtId="0" fontId="13" fillId="0" borderId="0" xfId="0" applyFont="1" applyFill="1" applyBorder="1" applyAlignment="1" applyProtection="1">
      <alignment vertical="center"/>
      <protection hidden="1"/>
    </xf>
    <xf numFmtId="0" fontId="9" fillId="0" borderId="0" xfId="0" applyFont="1" applyAlignment="1" applyProtection="1">
      <alignment vertical="center"/>
      <protection hidden="1"/>
    </xf>
    <xf numFmtId="171" fontId="14" fillId="0" borderId="0" xfId="0" applyNumberFormat="1" applyFont="1" applyFill="1" applyBorder="1" applyAlignment="1" applyProtection="1">
      <alignment horizontal="center" vertical="center"/>
      <protection hidden="1"/>
    </xf>
    <xf numFmtId="0" fontId="9" fillId="0" borderId="0" xfId="0" applyFont="1" applyAlignment="1" applyProtection="1">
      <alignment horizontal="center" vertical="center"/>
      <protection hidden="1"/>
    </xf>
    <xf numFmtId="170" fontId="7" fillId="0" borderId="0" xfId="0" applyNumberFormat="1" applyFont="1" applyFill="1" applyBorder="1" applyAlignment="1" applyProtection="1">
      <alignment vertical="center"/>
      <protection hidden="1"/>
    </xf>
    <xf numFmtId="0" fontId="35" fillId="0" borderId="7" xfId="0" applyFont="1" applyBorder="1" applyAlignment="1" applyProtection="1">
      <alignment horizontal="left" vertical="center" indent="1"/>
      <protection hidden="1"/>
    </xf>
    <xf numFmtId="0" fontId="35" fillId="0" borderId="6" xfId="0" applyFont="1" applyBorder="1" applyAlignment="1" applyProtection="1">
      <alignment horizontal="left" indent="1"/>
      <protection hidden="1"/>
    </xf>
    <xf numFmtId="167" fontId="31" fillId="0" borderId="6" xfId="8" applyNumberFormat="1" applyFont="1" applyFill="1" applyBorder="1" applyAlignment="1" applyProtection="1">
      <alignment vertical="center"/>
      <protection hidden="1"/>
    </xf>
    <xf numFmtId="168" fontId="12" fillId="0" borderId="20" xfId="0" applyNumberFormat="1" applyFont="1" applyBorder="1" applyAlignment="1" applyProtection="1">
      <alignment horizontal="center" vertical="center"/>
      <protection hidden="1"/>
    </xf>
    <xf numFmtId="0" fontId="9" fillId="0" borderId="0" xfId="0" applyFont="1" applyBorder="1" applyProtection="1">
      <protection hidden="1"/>
    </xf>
    <xf numFmtId="0" fontId="10" fillId="0" borderId="0" xfId="0" applyFont="1" applyBorder="1" applyProtection="1">
      <protection hidden="1"/>
    </xf>
    <xf numFmtId="167" fontId="31" fillId="0" borderId="7" xfId="8" applyNumberFormat="1" applyFont="1" applyFill="1" applyBorder="1" applyAlignment="1" applyProtection="1">
      <alignment vertical="center"/>
      <protection hidden="1"/>
    </xf>
    <xf numFmtId="0" fontId="10" fillId="0" borderId="0" xfId="0" applyFont="1" applyBorder="1" applyAlignment="1" applyProtection="1">
      <alignment horizontal="center"/>
      <protection hidden="1"/>
    </xf>
    <xf numFmtId="167" fontId="31" fillId="0" borderId="10" xfId="8" applyNumberFormat="1" applyFont="1" applyFill="1" applyBorder="1" applyAlignment="1" applyProtection="1">
      <alignment vertical="center"/>
      <protection hidden="1"/>
    </xf>
    <xf numFmtId="0" fontId="35" fillId="0" borderId="4" xfId="0" applyFont="1" applyBorder="1" applyAlignment="1" applyProtection="1">
      <alignment horizontal="left" vertical="center" indent="1"/>
      <protection hidden="1"/>
    </xf>
    <xf numFmtId="0" fontId="35" fillId="0" borderId="2" xfId="0" applyFont="1" applyBorder="1" applyAlignment="1" applyProtection="1">
      <alignment horizontal="left" indent="1"/>
      <protection hidden="1"/>
    </xf>
    <xf numFmtId="9" fontId="9" fillId="11" borderId="29" xfId="0" applyNumberFormat="1" applyFont="1" applyFill="1" applyBorder="1" applyAlignment="1" applyProtection="1">
      <alignment horizontal="center"/>
      <protection hidden="1"/>
    </xf>
    <xf numFmtId="168" fontId="12" fillId="0" borderId="21" xfId="0" applyNumberFormat="1" applyFont="1" applyBorder="1" applyAlignment="1" applyProtection="1">
      <alignment horizontal="center" vertical="center"/>
      <protection hidden="1"/>
    </xf>
    <xf numFmtId="167" fontId="9" fillId="0" borderId="4" xfId="0" applyNumberFormat="1" applyFont="1" applyFill="1" applyBorder="1" applyAlignment="1" applyProtection="1">
      <alignment vertical="center"/>
      <protection hidden="1"/>
    </xf>
    <xf numFmtId="167" fontId="9" fillId="0" borderId="11" xfId="0" applyNumberFormat="1" applyFont="1" applyFill="1" applyBorder="1" applyAlignment="1" applyProtection="1">
      <alignment vertical="center"/>
      <protection hidden="1"/>
    </xf>
    <xf numFmtId="0" fontId="9" fillId="11" borderId="30" xfId="0" applyFont="1" applyFill="1" applyBorder="1" applyAlignment="1" applyProtection="1">
      <alignment horizontal="center"/>
      <protection hidden="1"/>
    </xf>
    <xf numFmtId="169" fontId="9" fillId="0" borderId="0" xfId="0" applyNumberFormat="1" applyFont="1" applyProtection="1">
      <protection hidden="1"/>
    </xf>
    <xf numFmtId="0" fontId="9" fillId="11" borderId="31" xfId="0" applyFont="1" applyFill="1" applyBorder="1" applyAlignment="1" applyProtection="1">
      <alignment horizontal="center"/>
      <protection hidden="1"/>
    </xf>
    <xf numFmtId="9" fontId="8" fillId="14" borderId="11" xfId="0" applyNumberFormat="1" applyFont="1" applyFill="1" applyBorder="1" applyAlignment="1" applyProtection="1">
      <alignment horizontal="center" vertical="center"/>
      <protection hidden="1"/>
    </xf>
    <xf numFmtId="167" fontId="31" fillId="0" borderId="11" xfId="8" applyNumberFormat="1" applyFont="1" applyFill="1" applyBorder="1" applyAlignment="1" applyProtection="1">
      <alignment vertical="center"/>
      <protection hidden="1"/>
    </xf>
    <xf numFmtId="0" fontId="9" fillId="0" borderId="0" xfId="0" applyFont="1" applyBorder="1" applyAlignment="1" applyProtection="1">
      <alignment horizontal="left" indent="1"/>
      <protection hidden="1"/>
    </xf>
    <xf numFmtId="0" fontId="9" fillId="0" borderId="0" xfId="0" applyFont="1" applyBorder="1" applyAlignment="1" applyProtection="1">
      <alignment horizontal="center"/>
      <protection hidden="1"/>
    </xf>
    <xf numFmtId="169" fontId="9" fillId="0" borderId="0" xfId="0" applyNumberFormat="1" applyFont="1" applyBorder="1" applyAlignment="1" applyProtection="1">
      <alignment vertical="center"/>
      <protection hidden="1"/>
    </xf>
    <xf numFmtId="169" fontId="7" fillId="0" borderId="0" xfId="0" applyNumberFormat="1" applyFont="1" applyBorder="1" applyProtection="1">
      <protection hidden="1"/>
    </xf>
    <xf numFmtId="0" fontId="35" fillId="0" borderId="7" xfId="3" applyFont="1" applyFill="1" applyBorder="1" applyAlignment="1" applyProtection="1">
      <alignment horizontal="left" vertical="center" indent="1"/>
      <protection hidden="1"/>
    </xf>
    <xf numFmtId="167" fontId="31" fillId="0" borderId="52" xfId="3" applyNumberFormat="1" applyFont="1" applyFill="1" applyBorder="1" applyAlignment="1" applyProtection="1">
      <alignment vertical="center"/>
      <protection hidden="1"/>
    </xf>
    <xf numFmtId="168" fontId="36" fillId="0" borderId="20" xfId="3" applyNumberFormat="1" applyFont="1" applyFill="1" applyBorder="1" applyAlignment="1" applyProtection="1">
      <alignment horizontal="center" vertical="center"/>
      <protection hidden="1"/>
    </xf>
    <xf numFmtId="0" fontId="11" fillId="0" borderId="0" xfId="0" applyFont="1" applyBorder="1" applyAlignment="1" applyProtection="1">
      <alignment vertical="center"/>
      <protection hidden="1"/>
    </xf>
    <xf numFmtId="0" fontId="20" fillId="0" borderId="0" xfId="0" applyFont="1" applyBorder="1" applyProtection="1">
      <protection hidden="1"/>
    </xf>
    <xf numFmtId="167" fontId="31" fillId="0" borderId="7" xfId="3" applyNumberFormat="1" applyFont="1" applyFill="1" applyBorder="1" applyAlignment="1" applyProtection="1">
      <alignment vertical="center"/>
      <protection hidden="1"/>
    </xf>
    <xf numFmtId="171" fontId="20" fillId="0" borderId="0" xfId="0" applyNumberFormat="1" applyFont="1" applyBorder="1" applyAlignment="1" applyProtection="1">
      <alignment horizontal="center" vertical="center"/>
      <protection hidden="1"/>
    </xf>
    <xf numFmtId="167" fontId="9" fillId="0" borderId="10" xfId="0" applyNumberFormat="1" applyFont="1" applyBorder="1" applyAlignment="1" applyProtection="1">
      <alignment vertical="center"/>
      <protection hidden="1"/>
    </xf>
    <xf numFmtId="0" fontId="11" fillId="0" borderId="0" xfId="0" applyFont="1" applyAlignment="1" applyProtection="1">
      <alignment vertical="center"/>
      <protection hidden="1"/>
    </xf>
    <xf numFmtId="0" fontId="35" fillId="0" borderId="4" xfId="5" applyFont="1" applyFill="1" applyBorder="1" applyAlignment="1" applyProtection="1">
      <alignment horizontal="left" vertical="center" indent="1"/>
      <protection hidden="1"/>
    </xf>
    <xf numFmtId="167" fontId="31" fillId="0" borderId="53" xfId="5" applyNumberFormat="1" applyFont="1" applyFill="1" applyBorder="1" applyAlignment="1" applyProtection="1">
      <alignment vertical="center"/>
      <protection hidden="1"/>
    </xf>
    <xf numFmtId="168" fontId="36" fillId="0" borderId="21" xfId="5" applyNumberFormat="1" applyFont="1" applyFill="1" applyBorder="1" applyAlignment="1" applyProtection="1">
      <alignment horizontal="center" vertical="center"/>
      <protection hidden="1"/>
    </xf>
    <xf numFmtId="167" fontId="31" fillId="0" borderId="4" xfId="5" applyNumberFormat="1" applyFont="1" applyFill="1" applyBorder="1" applyAlignment="1" applyProtection="1">
      <alignment vertical="center"/>
      <protection hidden="1"/>
    </xf>
    <xf numFmtId="167" fontId="9" fillId="0" borderId="11" xfId="0" applyNumberFormat="1" applyFont="1" applyBorder="1" applyAlignment="1" applyProtection="1">
      <alignment vertical="center"/>
      <protection hidden="1"/>
    </xf>
    <xf numFmtId="0" fontId="35" fillId="0" borderId="5" xfId="2" applyFont="1" applyFill="1" applyBorder="1" applyAlignment="1" applyProtection="1">
      <alignment horizontal="left" vertical="center" indent="1"/>
      <protection hidden="1"/>
    </xf>
    <xf numFmtId="167" fontId="31" fillId="0" borderId="54" xfId="2" applyNumberFormat="1" applyFont="1" applyFill="1" applyBorder="1" applyAlignment="1" applyProtection="1">
      <alignment vertical="center"/>
      <protection hidden="1"/>
    </xf>
    <xf numFmtId="168" fontId="36" fillId="0" borderId="22" xfId="2" applyNumberFormat="1" applyFont="1" applyFill="1" applyBorder="1" applyAlignment="1" applyProtection="1">
      <alignment horizontal="center" vertical="center"/>
      <protection hidden="1"/>
    </xf>
    <xf numFmtId="167" fontId="31" fillId="0" borderId="5" xfId="2" applyNumberFormat="1" applyFont="1" applyFill="1" applyBorder="1" applyAlignment="1" applyProtection="1">
      <alignment vertical="center"/>
      <protection hidden="1"/>
    </xf>
    <xf numFmtId="167" fontId="9" fillId="0" borderId="12" xfId="0" applyNumberFormat="1" applyFont="1" applyBorder="1" applyAlignment="1" applyProtection="1">
      <alignment vertical="center"/>
      <protection hidden="1"/>
    </xf>
    <xf numFmtId="173" fontId="45" fillId="15" borderId="56" xfId="0" applyNumberFormat="1" applyFont="1" applyFill="1" applyBorder="1" applyAlignment="1" applyProtection="1">
      <alignment horizontal="center" vertical="top"/>
      <protection hidden="1"/>
    </xf>
    <xf numFmtId="173" fontId="45" fillId="15" borderId="25" xfId="0" applyNumberFormat="1" applyFont="1" applyFill="1" applyBorder="1" applyAlignment="1" applyProtection="1">
      <alignment horizontal="center" vertical="top"/>
      <protection hidden="1"/>
    </xf>
    <xf numFmtId="9" fontId="43" fillId="15" borderId="13" xfId="0" applyNumberFormat="1" applyFont="1" applyFill="1" applyBorder="1" applyAlignment="1" applyProtection="1">
      <alignment horizontal="center" vertical="top"/>
      <protection hidden="1"/>
    </xf>
    <xf numFmtId="170" fontId="9" fillId="0" borderId="0" xfId="0" applyNumberFormat="1" applyFont="1" applyBorder="1" applyProtection="1">
      <protection hidden="1"/>
    </xf>
    <xf numFmtId="3" fontId="9" fillId="0" borderId="0" xfId="0" applyNumberFormat="1" applyFont="1" applyFill="1" applyBorder="1" applyProtection="1">
      <protection hidden="1"/>
    </xf>
    <xf numFmtId="173" fontId="44" fillId="0" borderId="0" xfId="0" applyNumberFormat="1" applyFont="1" applyFill="1" applyBorder="1" applyAlignment="1" applyProtection="1">
      <alignment horizontal="center" vertical="center"/>
      <protection hidden="1"/>
    </xf>
    <xf numFmtId="9" fontId="12" fillId="0" borderId="28" xfId="0" applyNumberFormat="1" applyFont="1" applyBorder="1" applyAlignment="1" applyProtection="1">
      <alignment horizontal="center" vertical="center"/>
      <protection locked="0"/>
    </xf>
    <xf numFmtId="167" fontId="9" fillId="0" borderId="2" xfId="0" applyNumberFormat="1" applyFont="1" applyFill="1" applyBorder="1" applyAlignment="1" applyProtection="1">
      <alignment vertical="center"/>
      <protection locked="0"/>
    </xf>
    <xf numFmtId="168" fontId="40" fillId="0" borderId="37" xfId="0" applyNumberFormat="1" applyFont="1" applyBorder="1" applyAlignment="1" applyProtection="1">
      <alignment horizontal="center" vertical="center"/>
      <protection locked="0"/>
    </xf>
    <xf numFmtId="168" fontId="40" fillId="0" borderId="11" xfId="0" applyNumberFormat="1" applyFont="1" applyBorder="1" applyAlignment="1" applyProtection="1">
      <alignment horizontal="center" vertical="center"/>
      <protection locked="0"/>
    </xf>
    <xf numFmtId="172" fontId="42" fillId="0" borderId="10" xfId="3" applyNumberFormat="1" applyFont="1" applyFill="1" applyBorder="1" applyAlignment="1" applyProtection="1">
      <alignment horizontal="center" vertical="center"/>
      <protection locked="0"/>
    </xf>
    <xf numFmtId="172" fontId="42" fillId="0" borderId="11" xfId="5" applyNumberFormat="1" applyFont="1" applyFill="1" applyBorder="1" applyAlignment="1" applyProtection="1">
      <alignment horizontal="center" vertical="center"/>
      <protection locked="0"/>
    </xf>
    <xf numFmtId="172" fontId="42" fillId="0" borderId="12" xfId="2" applyNumberFormat="1" applyFont="1" applyFill="1" applyBorder="1" applyAlignment="1" applyProtection="1">
      <alignment horizontal="center" vertical="center"/>
      <protection locked="0"/>
    </xf>
    <xf numFmtId="167" fontId="33" fillId="0" borderId="0" xfId="0" applyNumberFormat="1" applyFont="1" applyFill="1" applyBorder="1" applyAlignment="1" applyProtection="1">
      <alignment vertical="center"/>
      <protection hidden="1"/>
    </xf>
    <xf numFmtId="173" fontId="32" fillId="0" borderId="0" xfId="0" applyNumberFormat="1" applyFont="1" applyFill="1" applyBorder="1" applyAlignment="1" applyProtection="1">
      <alignment horizontal="center" vertical="center"/>
      <protection hidden="1"/>
    </xf>
    <xf numFmtId="0" fontId="4" fillId="0" borderId="0" xfId="0" applyFont="1" applyProtection="1">
      <protection hidden="1"/>
    </xf>
    <xf numFmtId="167" fontId="9" fillId="0" borderId="4" xfId="0" applyNumberFormat="1" applyFont="1" applyFill="1" applyBorder="1" applyAlignment="1" applyProtection="1">
      <alignment vertical="center"/>
      <protection locked="0"/>
    </xf>
    <xf numFmtId="0" fontId="35" fillId="14" borderId="17" xfId="0" applyFont="1" applyFill="1" applyBorder="1" applyAlignment="1" applyProtection="1">
      <alignment vertical="center"/>
      <protection hidden="1"/>
    </xf>
    <xf numFmtId="9" fontId="29" fillId="14" borderId="57" xfId="0" applyNumberFormat="1" applyFont="1" applyFill="1" applyBorder="1" applyAlignment="1" applyProtection="1">
      <alignment horizontal="center" vertical="center"/>
      <protection hidden="1"/>
    </xf>
    <xf numFmtId="10" fontId="29" fillId="14" borderId="23" xfId="0" applyNumberFormat="1" applyFont="1" applyFill="1" applyBorder="1" applyAlignment="1" applyProtection="1">
      <alignment horizontal="center" vertical="center"/>
      <protection locked="0"/>
    </xf>
    <xf numFmtId="167" fontId="9" fillId="14" borderId="43" xfId="0" applyNumberFormat="1" applyFont="1" applyFill="1" applyBorder="1" applyAlignment="1" applyProtection="1">
      <alignment horizontal="center" vertical="center"/>
      <protection locked="0"/>
    </xf>
    <xf numFmtId="0" fontId="9" fillId="0" borderId="0" xfId="0" applyFont="1" applyAlignment="1" applyProtection="1">
      <protection hidden="1"/>
    </xf>
    <xf numFmtId="0" fontId="33" fillId="0" borderId="0" xfId="0" applyFont="1" applyAlignment="1" applyProtection="1">
      <alignment horizontal="center"/>
      <protection hidden="1"/>
    </xf>
    <xf numFmtId="3" fontId="9" fillId="0" borderId="0" xfId="0" applyNumberFormat="1" applyFont="1" applyAlignment="1" applyProtection="1">
      <protection hidden="1"/>
    </xf>
    <xf numFmtId="0" fontId="47" fillId="0" borderId="0" xfId="0" applyFont="1" applyAlignment="1" applyProtection="1">
      <alignment horizontal="center"/>
      <protection hidden="1"/>
    </xf>
    <xf numFmtId="0" fontId="4" fillId="0" borderId="6" xfId="0" applyFont="1" applyBorder="1"/>
    <xf numFmtId="166" fontId="25" fillId="0" borderId="27" xfId="4" applyNumberFormat="1" applyFont="1" applyFill="1" applyBorder="1" applyAlignment="1">
      <alignment horizontal="center" vertical="center"/>
    </xf>
    <xf numFmtId="164" fontId="25" fillId="0" borderId="27" xfId="2" applyNumberFormat="1" applyFont="1" applyFill="1" applyBorder="1" applyAlignment="1">
      <alignment vertical="center"/>
    </xf>
    <xf numFmtId="0" fontId="0" fillId="0" borderId="0" xfId="0" applyAlignment="1"/>
    <xf numFmtId="0" fontId="0" fillId="0" borderId="0" xfId="0" applyAlignment="1">
      <alignment horizontal="left" indent="1"/>
    </xf>
    <xf numFmtId="0" fontId="0" fillId="0" borderId="44" xfId="0" applyBorder="1"/>
    <xf numFmtId="0" fontId="11" fillId="0" borderId="3" xfId="0" applyFont="1" applyBorder="1" applyAlignment="1">
      <alignment vertical="center"/>
    </xf>
    <xf numFmtId="165" fontId="11" fillId="0" borderId="0" xfId="0" applyNumberFormat="1" applyFont="1" applyAlignment="1">
      <alignment vertical="center"/>
    </xf>
    <xf numFmtId="0" fontId="32" fillId="0" borderId="45" xfId="0" applyFont="1" applyBorder="1" applyAlignment="1" applyProtection="1">
      <alignment horizontal="left" wrapText="1" indent="1" shrinkToFit="1"/>
      <protection hidden="1"/>
    </xf>
    <xf numFmtId="0" fontId="32" fillId="0" borderId="45" xfId="0" applyFont="1" applyBorder="1" applyAlignment="1" applyProtection="1">
      <alignment horizontal="left" vertical="center" wrapText="1" indent="1" shrinkToFit="1"/>
      <protection hidden="1"/>
    </xf>
    <xf numFmtId="0" fontId="34" fillId="13" borderId="45" xfId="1" applyFont="1" applyFill="1" applyBorder="1" applyAlignment="1" applyProtection="1">
      <alignment horizontal="left" vertical="center" wrapText="1" indent="1" shrinkToFit="1"/>
      <protection hidden="1"/>
    </xf>
    <xf numFmtId="0" fontId="32" fillId="0" borderId="45" xfId="0" quotePrefix="1" applyFont="1" applyBorder="1" applyAlignment="1" applyProtection="1">
      <alignment horizontal="left" vertical="top" wrapText="1" indent="1" shrinkToFit="1"/>
      <protection hidden="1"/>
    </xf>
    <xf numFmtId="0" fontId="32" fillId="0" borderId="46" xfId="0" applyFont="1" applyBorder="1" applyAlignment="1" applyProtection="1">
      <alignment horizontal="left" vertical="top" wrapText="1" indent="1" shrinkToFit="1"/>
      <protection hidden="1"/>
    </xf>
    <xf numFmtId="3" fontId="32" fillId="14" borderId="50" xfId="0" applyNumberFormat="1" applyFont="1" applyFill="1" applyBorder="1" applyAlignment="1" applyProtection="1">
      <alignment horizontal="left" vertical="center" indent="1"/>
      <protection hidden="1"/>
    </xf>
    <xf numFmtId="0" fontId="25" fillId="0" borderId="0" xfId="2" applyNumberFormat="1" applyFont="1" applyFill="1" applyBorder="1" applyAlignment="1" applyProtection="1">
      <alignment vertical="center"/>
      <protection hidden="1"/>
    </xf>
    <xf numFmtId="0" fontId="4" fillId="0" borderId="0" xfId="0" applyFont="1" applyAlignment="1" applyProtection="1">
      <alignment vertical="center"/>
      <protection hidden="1"/>
    </xf>
    <xf numFmtId="165" fontId="17" fillId="0" borderId="0" xfId="0" applyNumberFormat="1" applyFont="1" applyBorder="1" applyAlignment="1" applyProtection="1">
      <alignment horizontal="center" vertical="center"/>
      <protection hidden="1"/>
    </xf>
    <xf numFmtId="166" fontId="25" fillId="0" borderId="0" xfId="4" applyNumberFormat="1" applyFont="1" applyFill="1" applyBorder="1" applyAlignment="1" applyProtection="1">
      <alignment horizontal="center" vertical="center"/>
      <protection hidden="1"/>
    </xf>
    <xf numFmtId="164" fontId="25" fillId="0" borderId="0" xfId="2" applyNumberFormat="1" applyFont="1" applyFill="1" applyBorder="1" applyAlignment="1" applyProtection="1">
      <alignment vertical="center"/>
      <protection hidden="1"/>
    </xf>
    <xf numFmtId="166" fontId="51" fillId="0" borderId="0" xfId="0" applyNumberFormat="1" applyFont="1" applyBorder="1" applyAlignment="1" applyProtection="1">
      <alignment vertical="center"/>
      <protection hidden="1"/>
    </xf>
    <xf numFmtId="164" fontId="9" fillId="0" borderId="67" xfId="0" applyNumberFormat="1" applyFont="1" applyFill="1" applyBorder="1" applyAlignment="1" applyProtection="1">
      <alignment vertical="center"/>
      <protection locked="0"/>
    </xf>
    <xf numFmtId="164" fontId="9" fillId="0" borderId="69" xfId="0" applyNumberFormat="1" applyFont="1" applyFill="1" applyBorder="1" applyAlignment="1" applyProtection="1">
      <alignment vertical="center"/>
      <protection locked="0"/>
    </xf>
    <xf numFmtId="164" fontId="31" fillId="0" borderId="71" xfId="8" applyNumberFormat="1" applyFont="1" applyFill="1" applyBorder="1" applyAlignment="1" applyProtection="1">
      <alignment vertical="center"/>
      <protection locked="0"/>
    </xf>
    <xf numFmtId="10" fontId="54" fillId="0" borderId="69" xfId="0" applyNumberFormat="1" applyFont="1" applyFill="1" applyBorder="1" applyAlignment="1" applyProtection="1">
      <alignment horizontal="center" vertical="center"/>
      <protection locked="0"/>
    </xf>
    <xf numFmtId="164" fontId="31" fillId="0" borderId="72" xfId="8" applyNumberFormat="1" applyFont="1" applyFill="1" applyBorder="1" applyAlignment="1" applyProtection="1">
      <alignment vertical="center"/>
      <protection hidden="1"/>
    </xf>
    <xf numFmtId="164" fontId="4" fillId="0" borderId="69" xfId="0" applyNumberFormat="1" applyFont="1" applyFill="1" applyBorder="1" applyAlignment="1" applyProtection="1">
      <alignment vertical="center"/>
      <protection locked="0"/>
    </xf>
    <xf numFmtId="164" fontId="4" fillId="0" borderId="73" xfId="0" applyNumberFormat="1" applyFont="1" applyFill="1" applyBorder="1" applyAlignment="1" applyProtection="1">
      <alignment vertical="center"/>
      <protection locked="0"/>
    </xf>
    <xf numFmtId="164" fontId="4" fillId="0" borderId="74" xfId="0" applyNumberFormat="1" applyFont="1" applyFill="1" applyBorder="1" applyAlignment="1" applyProtection="1">
      <alignment vertical="center"/>
      <protection locked="0"/>
    </xf>
    <xf numFmtId="164" fontId="27" fillId="0" borderId="67" xfId="8" applyNumberFormat="1" applyFont="1" applyFill="1" applyBorder="1" applyAlignment="1" applyProtection="1">
      <alignment vertical="center"/>
      <protection hidden="1"/>
    </xf>
    <xf numFmtId="164" fontId="27" fillId="0" borderId="74" xfId="8" applyNumberFormat="1" applyFont="1" applyFill="1" applyBorder="1" applyAlignment="1" applyProtection="1">
      <alignment vertical="center"/>
      <protection hidden="1"/>
    </xf>
    <xf numFmtId="164" fontId="31" fillId="0" borderId="69" xfId="2" applyNumberFormat="1" applyFont="1" applyFill="1" applyBorder="1" applyAlignment="1" applyProtection="1">
      <alignment vertical="center"/>
      <protection locked="0"/>
    </xf>
    <xf numFmtId="10" fontId="55" fillId="0" borderId="77" xfId="2" applyNumberFormat="1" applyFont="1" applyFill="1" applyBorder="1" applyAlignment="1" applyProtection="1">
      <alignment horizontal="center" vertical="center"/>
      <protection locked="0"/>
    </xf>
    <xf numFmtId="164" fontId="9" fillId="0" borderId="80" xfId="0" applyNumberFormat="1" applyFont="1" applyFill="1" applyBorder="1" applyAlignment="1" applyProtection="1">
      <alignment vertical="center"/>
      <protection locked="0"/>
    </xf>
    <xf numFmtId="164" fontId="9" fillId="0" borderId="73" xfId="0" applyNumberFormat="1" applyFont="1" applyFill="1" applyBorder="1" applyAlignment="1" applyProtection="1">
      <alignment vertical="center"/>
      <protection locked="0"/>
    </xf>
    <xf numFmtId="164" fontId="9" fillId="0" borderId="72" xfId="0" applyNumberFormat="1" applyFont="1" applyFill="1" applyBorder="1" applyAlignment="1" applyProtection="1">
      <alignment vertical="center"/>
      <protection locked="0"/>
    </xf>
    <xf numFmtId="164" fontId="15" fillId="0" borderId="67" xfId="0" applyNumberFormat="1" applyFont="1" applyFill="1" applyBorder="1" applyAlignment="1" applyProtection="1">
      <alignment vertical="center"/>
      <protection locked="0"/>
    </xf>
    <xf numFmtId="164" fontId="31" fillId="0" borderId="72" xfId="2" applyNumberFormat="1" applyFont="1" applyFill="1" applyBorder="1" applyAlignment="1" applyProtection="1">
      <alignment vertical="center"/>
      <protection locked="0"/>
    </xf>
    <xf numFmtId="164" fontId="31" fillId="0" borderId="79" xfId="2" applyNumberFormat="1" applyFont="1" applyFill="1" applyBorder="1" applyAlignment="1">
      <alignment vertical="center"/>
    </xf>
    <xf numFmtId="164" fontId="31" fillId="0" borderId="79" xfId="2" applyNumberFormat="1" applyFont="1" applyFill="1" applyBorder="1" applyAlignment="1" applyProtection="1">
      <alignment vertical="center"/>
      <protection hidden="1"/>
    </xf>
    <xf numFmtId="0" fontId="30" fillId="0" borderId="5" xfId="6" applyFont="1" applyFill="1" applyBorder="1" applyAlignment="1">
      <alignment vertical="center"/>
    </xf>
    <xf numFmtId="0" fontId="0" fillId="0" borderId="0" xfId="0" applyBorder="1"/>
    <xf numFmtId="165" fontId="35" fillId="15" borderId="32" xfId="5" applyNumberFormat="1" applyFont="1" applyFill="1" applyBorder="1" applyAlignment="1" applyProtection="1">
      <alignment horizontal="center" vertical="center"/>
      <protection hidden="1"/>
    </xf>
    <xf numFmtId="166" fontId="35" fillId="15" borderId="82" xfId="5" applyNumberFormat="1" applyFont="1" applyFill="1" applyBorder="1" applyAlignment="1" applyProtection="1">
      <alignment horizontal="center" vertical="center"/>
      <protection hidden="1"/>
    </xf>
    <xf numFmtId="165" fontId="35" fillId="15" borderId="30" xfId="5" applyNumberFormat="1" applyFont="1" applyFill="1" applyBorder="1" applyAlignment="1" applyProtection="1">
      <alignment horizontal="center" vertical="center"/>
      <protection hidden="1"/>
    </xf>
    <xf numFmtId="166" fontId="35" fillId="15" borderId="3" xfId="5" applyNumberFormat="1" applyFont="1" applyFill="1" applyBorder="1" applyAlignment="1" applyProtection="1">
      <alignment horizontal="center" vertical="center"/>
      <protection hidden="1"/>
    </xf>
    <xf numFmtId="166" fontId="56" fillId="0" borderId="0" xfId="0" applyNumberFormat="1" applyFont="1" applyFill="1" applyAlignment="1" applyProtection="1">
      <alignment horizontal="right" vertical="center"/>
      <protection hidden="1"/>
    </xf>
    <xf numFmtId="0" fontId="35" fillId="15" borderId="5" xfId="5" quotePrefix="1" applyFont="1" applyFill="1" applyBorder="1" applyAlignment="1" applyProtection="1">
      <alignment vertical="center"/>
      <protection hidden="1"/>
    </xf>
    <xf numFmtId="165" fontId="35" fillId="15" borderId="69" xfId="5" applyNumberFormat="1" applyFont="1" applyFill="1" applyBorder="1" applyAlignment="1" applyProtection="1">
      <alignment horizontal="center" vertical="center"/>
      <protection hidden="1"/>
    </xf>
    <xf numFmtId="0" fontId="35" fillId="15" borderId="4" xfId="5" quotePrefix="1" applyFont="1" applyFill="1" applyBorder="1" applyAlignment="1" applyProtection="1">
      <alignment vertical="center" wrapText="1"/>
      <protection hidden="1"/>
    </xf>
    <xf numFmtId="165" fontId="35" fillId="15" borderId="80" xfId="5" applyNumberFormat="1" applyFont="1" applyFill="1" applyBorder="1" applyAlignment="1" applyProtection="1">
      <alignment horizontal="center" vertical="center"/>
      <protection hidden="1"/>
    </xf>
    <xf numFmtId="166" fontId="25" fillId="0" borderId="92" xfId="4" applyNumberFormat="1" applyFont="1" applyFill="1" applyBorder="1" applyAlignment="1">
      <alignment horizontal="center" vertical="center"/>
    </xf>
    <xf numFmtId="164" fontId="25" fillId="0" borderId="93" xfId="2" applyNumberFormat="1" applyFont="1" applyFill="1" applyBorder="1" applyAlignment="1">
      <alignment vertical="center"/>
    </xf>
    <xf numFmtId="165" fontId="35" fillId="15" borderId="96" xfId="5" applyNumberFormat="1" applyFont="1" applyFill="1" applyBorder="1" applyAlignment="1" applyProtection="1">
      <alignment horizontal="center" vertical="center"/>
      <protection hidden="1"/>
    </xf>
    <xf numFmtId="174" fontId="31" fillId="15" borderId="40" xfId="5" applyNumberFormat="1" applyFont="1" applyFill="1" applyBorder="1" applyAlignment="1" applyProtection="1">
      <alignment horizontal="right" vertical="center"/>
      <protection hidden="1"/>
    </xf>
    <xf numFmtId="165" fontId="35" fillId="15" borderId="97" xfId="5" applyNumberFormat="1" applyFont="1" applyFill="1" applyBorder="1" applyAlignment="1" applyProtection="1">
      <alignment horizontal="center" vertical="center"/>
      <protection hidden="1"/>
    </xf>
    <xf numFmtId="174" fontId="31" fillId="15" borderId="39" xfId="5" applyNumberFormat="1" applyFont="1" applyFill="1" applyBorder="1" applyAlignment="1" applyProtection="1">
      <alignment horizontal="right" vertical="center"/>
      <protection hidden="1"/>
    </xf>
    <xf numFmtId="176" fontId="38" fillId="15" borderId="24" xfId="5" applyNumberFormat="1" applyFont="1" applyFill="1" applyBorder="1" applyAlignment="1" applyProtection="1">
      <alignment horizontal="right" vertical="center"/>
      <protection hidden="1"/>
    </xf>
    <xf numFmtId="176" fontId="34" fillId="18" borderId="95" xfId="5" applyNumberFormat="1" applyFont="1" applyFill="1" applyBorder="1" applyAlignment="1" applyProtection="1">
      <alignment horizontal="right" vertical="center"/>
      <protection hidden="1"/>
    </xf>
    <xf numFmtId="176" fontId="11" fillId="0" borderId="8" xfId="0" applyNumberFormat="1" applyFont="1" applyFill="1" applyBorder="1" applyAlignment="1" applyProtection="1">
      <alignment vertical="center"/>
      <protection hidden="1"/>
    </xf>
    <xf numFmtId="176" fontId="24" fillId="0" borderId="0" xfId="0" applyNumberFormat="1" applyFont="1" applyFill="1" applyBorder="1" applyAlignment="1" applyProtection="1">
      <alignment vertical="center"/>
      <protection hidden="1"/>
    </xf>
    <xf numFmtId="176" fontId="48" fillId="18" borderId="59" xfId="5" applyNumberFormat="1" applyFont="1" applyFill="1" applyBorder="1" applyAlignment="1" applyProtection="1">
      <alignment horizontal="right" vertical="center"/>
      <protection hidden="1"/>
    </xf>
    <xf numFmtId="166" fontId="38" fillId="15" borderId="7" xfId="4" applyNumberFormat="1" applyFont="1" applyFill="1" applyBorder="1" applyAlignment="1" applyProtection="1">
      <alignment horizontal="left" vertical="center" indent="1"/>
      <protection hidden="1"/>
    </xf>
    <xf numFmtId="173" fontId="38" fillId="15" borderId="28" xfId="0" applyNumberFormat="1" applyFont="1" applyFill="1" applyBorder="1" applyAlignment="1" applyProtection="1">
      <alignment horizontal="center" vertical="center"/>
      <protection hidden="1"/>
    </xf>
    <xf numFmtId="175" fontId="38" fillId="15" borderId="28" xfId="0" applyNumberFormat="1" applyFont="1" applyFill="1" applyBorder="1" applyAlignment="1" applyProtection="1">
      <alignment horizontal="center" vertical="center"/>
      <protection hidden="1"/>
    </xf>
    <xf numFmtId="173" fontId="38" fillId="15" borderId="91" xfId="0" applyNumberFormat="1" applyFont="1" applyFill="1" applyBorder="1" applyAlignment="1" applyProtection="1">
      <alignment horizontal="center" vertical="center"/>
      <protection hidden="1"/>
    </xf>
    <xf numFmtId="175" fontId="38" fillId="15" borderId="100" xfId="0" applyNumberFormat="1" applyFont="1" applyFill="1" applyBorder="1" applyAlignment="1" applyProtection="1">
      <alignment horizontal="center" vertical="center"/>
      <protection hidden="1"/>
    </xf>
    <xf numFmtId="0" fontId="57" fillId="0" borderId="0" xfId="0" applyFont="1"/>
    <xf numFmtId="166" fontId="34" fillId="18" borderId="78" xfId="4" applyNumberFormat="1" applyFont="1" applyFill="1" applyBorder="1" applyAlignment="1" applyProtection="1">
      <alignment horizontal="left" vertical="center" indent="1"/>
      <protection hidden="1"/>
    </xf>
    <xf numFmtId="173" fontId="34" fillId="18" borderId="94" xfId="0" applyNumberFormat="1" applyFont="1" applyFill="1" applyBorder="1" applyAlignment="1" applyProtection="1">
      <alignment horizontal="center" vertical="center"/>
      <protection hidden="1"/>
    </xf>
    <xf numFmtId="175" fontId="34" fillId="18" borderId="94" xfId="0" applyNumberFormat="1" applyFont="1" applyFill="1" applyBorder="1" applyAlignment="1" applyProtection="1">
      <alignment horizontal="center" vertical="center"/>
      <protection hidden="1"/>
    </xf>
    <xf numFmtId="173" fontId="34" fillId="18" borderId="79" xfId="0" applyNumberFormat="1" applyFont="1" applyFill="1" applyBorder="1" applyAlignment="1" applyProtection="1">
      <alignment horizontal="center" vertical="center"/>
      <protection hidden="1"/>
    </xf>
    <xf numFmtId="175" fontId="34" fillId="18" borderId="101" xfId="0" applyNumberFormat="1" applyFont="1" applyFill="1" applyBorder="1" applyAlignment="1" applyProtection="1">
      <alignment horizontal="center" vertical="center"/>
      <protection hidden="1"/>
    </xf>
    <xf numFmtId="0" fontId="35" fillId="15" borderId="68" xfId="5" quotePrefix="1" applyFont="1" applyFill="1" applyBorder="1" applyAlignment="1" applyProtection="1">
      <alignment vertical="center"/>
      <protection hidden="1"/>
    </xf>
    <xf numFmtId="165" fontId="35" fillId="15" borderId="29" xfId="5" applyNumberFormat="1" applyFont="1" applyFill="1" applyBorder="1" applyAlignment="1" applyProtection="1">
      <alignment horizontal="center" vertical="center"/>
      <protection hidden="1"/>
    </xf>
    <xf numFmtId="166" fontId="35" fillId="15" borderId="102" xfId="5" applyNumberFormat="1" applyFont="1" applyFill="1" applyBorder="1" applyAlignment="1" applyProtection="1">
      <alignment horizontal="center" vertical="center"/>
      <protection hidden="1"/>
    </xf>
    <xf numFmtId="165" fontId="35" fillId="15" borderId="73" xfId="5" applyNumberFormat="1" applyFont="1" applyFill="1" applyBorder="1" applyAlignment="1" applyProtection="1">
      <alignment horizontal="center" vertical="center"/>
      <protection hidden="1"/>
    </xf>
    <xf numFmtId="165" fontId="35" fillId="15" borderId="103" xfId="5" applyNumberFormat="1" applyFont="1" applyFill="1" applyBorder="1" applyAlignment="1" applyProtection="1">
      <alignment horizontal="center" vertical="center"/>
      <protection hidden="1"/>
    </xf>
    <xf numFmtId="0" fontId="51" fillId="0" borderId="0" xfId="0" applyFont="1" applyAlignment="1">
      <alignment horizontal="right" vertical="center"/>
    </xf>
    <xf numFmtId="168" fontId="12" fillId="2" borderId="59" xfId="0" applyNumberFormat="1" applyFont="1" applyFill="1" applyBorder="1" applyAlignment="1" applyProtection="1">
      <alignment horizontal="center" vertical="center"/>
      <protection locked="0"/>
    </xf>
    <xf numFmtId="0" fontId="32" fillId="0" borderId="41" xfId="0" applyFont="1" applyFill="1" applyBorder="1" applyAlignment="1" applyProtection="1">
      <alignment horizontal="left" vertical="center" indent="1"/>
      <protection hidden="1"/>
    </xf>
    <xf numFmtId="0" fontId="32" fillId="0" borderId="68" xfId="0" applyFont="1" applyFill="1" applyBorder="1" applyAlignment="1" applyProtection="1">
      <alignment horizontal="left" vertical="center" indent="1"/>
      <protection hidden="1"/>
    </xf>
    <xf numFmtId="0" fontId="35" fillId="0" borderId="70" xfId="8" quotePrefix="1" applyFont="1" applyFill="1" applyBorder="1" applyAlignment="1" applyProtection="1">
      <alignment horizontal="left" vertical="center" indent="1"/>
      <protection hidden="1"/>
    </xf>
    <xf numFmtId="0" fontId="54" fillId="0" borderId="5" xfId="0" applyFont="1" applyFill="1" applyBorder="1" applyAlignment="1" applyProtection="1">
      <alignment horizontal="left" vertical="center" indent="1"/>
      <protection hidden="1"/>
    </xf>
    <xf numFmtId="0" fontId="35" fillId="0" borderId="18" xfId="8" quotePrefix="1" applyFont="1" applyFill="1" applyBorder="1" applyAlignment="1">
      <alignment horizontal="left" vertical="center" indent="1"/>
    </xf>
    <xf numFmtId="0" fontId="32" fillId="0" borderId="5" xfId="0" applyFont="1" applyFill="1" applyBorder="1" applyAlignment="1" applyProtection="1">
      <alignment horizontal="left" vertical="center" indent="1"/>
      <protection hidden="1"/>
    </xf>
    <xf numFmtId="0" fontId="32" fillId="0" borderId="66" xfId="0" applyFont="1" applyFill="1" applyBorder="1" applyAlignment="1" applyProtection="1">
      <alignment horizontal="left" vertical="center" indent="1"/>
      <protection hidden="1"/>
    </xf>
    <xf numFmtId="0" fontId="32" fillId="0" borderId="18" xfId="0" applyFont="1" applyFill="1" applyBorder="1" applyAlignment="1" applyProtection="1">
      <alignment horizontal="left" vertical="center" indent="1"/>
      <protection hidden="1"/>
    </xf>
    <xf numFmtId="0" fontId="32" fillId="0" borderId="75" xfId="0" applyFont="1" applyFill="1" applyBorder="1" applyAlignment="1" applyProtection="1">
      <alignment horizontal="left" vertical="center" indent="1"/>
      <protection hidden="1"/>
    </xf>
    <xf numFmtId="0" fontId="35" fillId="0" borderId="41" xfId="8" applyFont="1" applyFill="1" applyBorder="1" applyAlignment="1" applyProtection="1">
      <alignment horizontal="left" vertical="center" indent="1"/>
      <protection hidden="1"/>
    </xf>
    <xf numFmtId="0" fontId="35" fillId="0" borderId="66" xfId="8" applyFont="1" applyFill="1" applyBorder="1" applyAlignment="1" applyProtection="1">
      <alignment horizontal="left" vertical="center" indent="1"/>
      <protection hidden="1"/>
    </xf>
    <xf numFmtId="0" fontId="55" fillId="0" borderId="76" xfId="2" applyFont="1" applyFill="1" applyBorder="1" applyAlignment="1" applyProtection="1">
      <alignment horizontal="left" vertical="center" indent="1"/>
      <protection hidden="1"/>
    </xf>
    <xf numFmtId="0" fontId="35" fillId="0" borderId="18" xfId="2" applyFont="1" applyFill="1" applyBorder="1" applyAlignment="1" applyProtection="1">
      <alignment horizontal="left" vertical="center" indent="1"/>
      <protection hidden="1"/>
    </xf>
    <xf numFmtId="164" fontId="31" fillId="0" borderId="78" xfId="2" applyNumberFormat="1" applyFont="1" applyFill="1" applyBorder="1" applyAlignment="1">
      <alignment horizontal="left" vertical="center" indent="1"/>
    </xf>
    <xf numFmtId="0" fontId="35" fillId="0" borderId="78" xfId="2" applyFont="1" applyFill="1" applyBorder="1" applyAlignment="1" applyProtection="1">
      <alignment horizontal="left" vertical="center" indent="1"/>
      <protection hidden="1"/>
    </xf>
    <xf numFmtId="0" fontId="32" fillId="0" borderId="41" xfId="0" applyFont="1" applyBorder="1" applyAlignment="1" applyProtection="1">
      <alignment horizontal="left" vertical="center" indent="1"/>
      <protection hidden="1"/>
    </xf>
    <xf numFmtId="0" fontId="32" fillId="0" borderId="4" xfId="0" applyFont="1" applyBorder="1" applyAlignment="1" applyProtection="1">
      <alignment horizontal="left" vertical="center" indent="1"/>
      <protection hidden="1"/>
    </xf>
    <xf numFmtId="0" fontId="32" fillId="0" borderId="68" xfId="0" applyFont="1" applyBorder="1" applyAlignment="1" applyProtection="1">
      <alignment horizontal="left" vertical="center" indent="1"/>
      <protection hidden="1"/>
    </xf>
    <xf numFmtId="0" fontId="32" fillId="0" borderId="68" xfId="0" applyFont="1" applyBorder="1" applyAlignment="1" applyProtection="1">
      <alignment horizontal="left" vertical="center" indent="1"/>
      <protection locked="0"/>
    </xf>
    <xf numFmtId="0" fontId="32" fillId="0" borderId="18" xfId="0" applyFont="1" applyBorder="1" applyAlignment="1" applyProtection="1">
      <alignment horizontal="left" vertical="center" indent="1"/>
      <protection hidden="1"/>
    </xf>
    <xf numFmtId="0" fontId="33" fillId="15" borderId="17" xfId="0" applyFont="1" applyFill="1" applyBorder="1" applyAlignment="1" applyProtection="1">
      <alignment horizontal="center" vertical="center"/>
      <protection hidden="1"/>
    </xf>
    <xf numFmtId="0" fontId="33" fillId="15" borderId="81" xfId="0" applyFont="1" applyFill="1" applyBorder="1" applyAlignment="1" applyProtection="1">
      <alignment horizontal="center" vertical="center"/>
      <protection hidden="1"/>
    </xf>
    <xf numFmtId="0" fontId="32" fillId="0" borderId="76" xfId="0" applyFont="1" applyFill="1" applyBorder="1" applyAlignment="1" applyProtection="1">
      <alignment horizontal="left" vertical="center" indent="1"/>
      <protection hidden="1"/>
    </xf>
    <xf numFmtId="164" fontId="31" fillId="0" borderId="77" xfId="2" applyNumberFormat="1" applyFont="1" applyFill="1" applyBorder="1" applyAlignment="1" applyProtection="1">
      <alignment vertical="center"/>
      <protection locked="0"/>
    </xf>
    <xf numFmtId="164" fontId="18" fillId="0" borderId="77" xfId="0" applyNumberFormat="1" applyFont="1" applyFill="1" applyBorder="1" applyAlignment="1" applyProtection="1">
      <alignment vertical="center"/>
      <protection locked="0"/>
    </xf>
    <xf numFmtId="176" fontId="4" fillId="0" borderId="0" xfId="0" applyNumberFormat="1" applyFont="1"/>
    <xf numFmtId="0" fontId="35" fillId="14" borderId="70" xfId="8" quotePrefix="1" applyFont="1" applyFill="1" applyBorder="1" applyAlignment="1" applyProtection="1">
      <alignment horizontal="left" vertical="center" indent="1"/>
      <protection hidden="1"/>
    </xf>
    <xf numFmtId="164" fontId="31" fillId="14" borderId="71" xfId="8" applyNumberFormat="1" applyFont="1" applyFill="1" applyBorder="1" applyAlignment="1" applyProtection="1">
      <alignment vertical="center"/>
      <protection hidden="1"/>
    </xf>
    <xf numFmtId="0" fontId="35" fillId="15" borderId="70" xfId="8" quotePrefix="1" applyFont="1" applyFill="1" applyBorder="1" applyAlignment="1" applyProtection="1">
      <alignment horizontal="left" vertical="center" indent="1"/>
      <protection hidden="1"/>
    </xf>
    <xf numFmtId="164" fontId="31" fillId="15" borderId="71" xfId="8" applyNumberFormat="1" applyFont="1" applyFill="1" applyBorder="1" applyAlignment="1" applyProtection="1">
      <alignment vertical="center"/>
      <protection hidden="1"/>
    </xf>
    <xf numFmtId="0" fontId="32" fillId="14" borderId="70" xfId="0" quotePrefix="1" applyFont="1" applyFill="1" applyBorder="1" applyAlignment="1" applyProtection="1">
      <alignment horizontal="left" vertical="center" indent="1"/>
      <protection hidden="1"/>
    </xf>
    <xf numFmtId="164" fontId="4" fillId="14" borderId="71" xfId="0" applyNumberFormat="1" applyFont="1" applyFill="1" applyBorder="1" applyAlignment="1" applyProtection="1">
      <alignment vertical="center"/>
      <protection hidden="1"/>
    </xf>
    <xf numFmtId="0" fontId="33" fillId="13" borderId="17" xfId="0" applyFont="1" applyFill="1" applyBorder="1" applyAlignment="1" applyProtection="1">
      <alignment horizontal="center" vertical="center"/>
      <protection hidden="1"/>
    </xf>
    <xf numFmtId="0" fontId="33" fillId="13" borderId="81" xfId="0" applyFont="1" applyFill="1" applyBorder="1" applyAlignment="1" applyProtection="1">
      <alignment horizontal="center" vertical="center"/>
      <protection hidden="1"/>
    </xf>
    <xf numFmtId="165" fontId="35" fillId="0" borderId="5" xfId="5" applyNumberFormat="1" applyFont="1" applyFill="1" applyBorder="1" applyAlignment="1" applyProtection="1">
      <alignment horizontal="center" vertical="center"/>
      <protection locked="0"/>
    </xf>
    <xf numFmtId="165" fontId="35" fillId="0" borderId="30" xfId="5" applyNumberFormat="1" applyFont="1" applyFill="1" applyBorder="1" applyAlignment="1" applyProtection="1">
      <alignment horizontal="center" vertical="center"/>
      <protection hidden="1"/>
    </xf>
    <xf numFmtId="166" fontId="35" fillId="0" borderId="30" xfId="5" applyNumberFormat="1" applyFont="1" applyFill="1" applyBorder="1" applyAlignment="1" applyProtection="1">
      <alignment horizontal="center" vertical="center"/>
      <protection locked="0"/>
    </xf>
    <xf numFmtId="166" fontId="35" fillId="0" borderId="69" xfId="5" applyNumberFormat="1" applyFont="1" applyFill="1" applyBorder="1" applyAlignment="1" applyProtection="1">
      <alignment horizontal="center" vertical="center"/>
      <protection hidden="1"/>
    </xf>
    <xf numFmtId="165" fontId="35" fillId="0" borderId="4" xfId="5" applyNumberFormat="1" applyFont="1" applyFill="1" applyBorder="1" applyAlignment="1" applyProtection="1">
      <alignment horizontal="center" vertical="center"/>
      <protection locked="0"/>
    </xf>
    <xf numFmtId="165" fontId="35" fillId="0" borderId="32" xfId="5" applyNumberFormat="1" applyFont="1" applyFill="1" applyBorder="1" applyAlignment="1" applyProtection="1">
      <alignment horizontal="center" vertical="center"/>
      <protection hidden="1"/>
    </xf>
    <xf numFmtId="166" fontId="35" fillId="0" borderId="32" xfId="5" applyNumberFormat="1" applyFont="1" applyFill="1" applyBorder="1" applyAlignment="1" applyProtection="1">
      <alignment horizontal="center" vertical="center"/>
      <protection locked="0"/>
    </xf>
    <xf numFmtId="166" fontId="35" fillId="0" borderId="80" xfId="5" applyNumberFormat="1" applyFont="1" applyFill="1" applyBorder="1" applyAlignment="1" applyProtection="1">
      <alignment horizontal="center" vertical="center"/>
      <protection hidden="1"/>
    </xf>
    <xf numFmtId="165" fontId="35" fillId="0" borderId="68" xfId="5" applyNumberFormat="1" applyFont="1" applyFill="1" applyBorder="1" applyAlignment="1" applyProtection="1">
      <alignment horizontal="center" vertical="center"/>
      <protection hidden="1"/>
    </xf>
    <xf numFmtId="165" fontId="35" fillId="0" borderId="29" xfId="5" applyNumberFormat="1" applyFont="1" applyFill="1" applyBorder="1" applyAlignment="1" applyProtection="1">
      <alignment horizontal="center" vertical="center"/>
      <protection hidden="1"/>
    </xf>
    <xf numFmtId="166" fontId="35" fillId="0" borderId="29" xfId="5" applyNumberFormat="1" applyFont="1" applyFill="1" applyBorder="1" applyAlignment="1" applyProtection="1">
      <alignment horizontal="center" vertical="center"/>
      <protection locked="0"/>
    </xf>
    <xf numFmtId="166" fontId="35" fillId="0" borderId="73" xfId="5" applyNumberFormat="1" applyFont="1" applyFill="1" applyBorder="1" applyAlignment="1" applyProtection="1">
      <alignment horizontal="center" vertical="center"/>
      <protection hidden="1"/>
    </xf>
    <xf numFmtId="165" fontId="35" fillId="0" borderId="41" xfId="5" applyNumberFormat="1" applyFont="1" applyFill="1" applyBorder="1" applyAlignment="1" applyProtection="1">
      <alignment horizontal="center" vertical="center"/>
      <protection locked="0"/>
    </xf>
    <xf numFmtId="165" fontId="35" fillId="0" borderId="60" xfId="5" applyNumberFormat="1" applyFont="1" applyFill="1" applyBorder="1" applyAlignment="1" applyProtection="1">
      <alignment horizontal="center" vertical="center"/>
      <protection hidden="1"/>
    </xf>
    <xf numFmtId="166" fontId="35" fillId="0" borderId="60" xfId="5" applyNumberFormat="1" applyFont="1" applyFill="1" applyBorder="1" applyAlignment="1" applyProtection="1">
      <alignment horizontal="center" vertical="center"/>
      <protection locked="0"/>
    </xf>
    <xf numFmtId="166" fontId="35" fillId="0" borderId="67" xfId="5" applyNumberFormat="1" applyFont="1" applyFill="1" applyBorder="1" applyAlignment="1" applyProtection="1">
      <alignment horizontal="center" vertical="center"/>
      <protection hidden="1"/>
    </xf>
    <xf numFmtId="0" fontId="35" fillId="21" borderId="41" xfId="2" applyFont="1" applyFill="1" applyBorder="1" applyAlignment="1" applyProtection="1">
      <alignment vertical="center"/>
      <protection hidden="1"/>
    </xf>
    <xf numFmtId="165" fontId="35" fillId="21" borderId="60" xfId="2" applyNumberFormat="1" applyFont="1" applyFill="1" applyBorder="1" applyAlignment="1" applyProtection="1">
      <alignment horizontal="center" vertical="center"/>
      <protection hidden="1"/>
    </xf>
    <xf numFmtId="166" fontId="35" fillId="21" borderId="104" xfId="2" applyNumberFormat="1" applyFont="1" applyFill="1" applyBorder="1" applyAlignment="1" applyProtection="1">
      <alignment horizontal="center" vertical="center"/>
      <protection hidden="1"/>
    </xf>
    <xf numFmtId="165" fontId="35" fillId="21" borderId="67" xfId="2" applyNumberFormat="1" applyFont="1" applyFill="1" applyBorder="1" applyAlignment="1" applyProtection="1">
      <alignment horizontal="center" vertical="center"/>
      <protection hidden="1"/>
    </xf>
    <xf numFmtId="0" fontId="35" fillId="21" borderId="4" xfId="2" applyFont="1" applyFill="1" applyBorder="1" applyAlignment="1" applyProtection="1">
      <alignment vertical="center"/>
      <protection hidden="1"/>
    </xf>
    <xf numFmtId="165" fontId="35" fillId="22" borderId="32" xfId="2" applyNumberFormat="1" applyFont="1" applyFill="1" applyBorder="1" applyAlignment="1" applyProtection="1">
      <alignment horizontal="center" vertical="center"/>
      <protection locked="0"/>
    </xf>
    <xf numFmtId="166" fontId="35" fillId="21" borderId="82" xfId="2" applyNumberFormat="1" applyFont="1" applyFill="1" applyBorder="1" applyAlignment="1" applyProtection="1">
      <alignment horizontal="center" vertical="center"/>
      <protection hidden="1"/>
    </xf>
    <xf numFmtId="165" fontId="35" fillId="21" borderId="80" xfId="2" applyNumberFormat="1" applyFont="1" applyFill="1" applyBorder="1" applyAlignment="1" applyProtection="1">
      <alignment horizontal="center" vertical="center"/>
      <protection hidden="1"/>
    </xf>
    <xf numFmtId="165" fontId="35" fillId="21" borderId="105" xfId="2" applyNumberFormat="1" applyFont="1" applyFill="1" applyBorder="1" applyAlignment="1" applyProtection="1">
      <alignment horizontal="center" vertical="center"/>
      <protection hidden="1"/>
    </xf>
    <xf numFmtId="174" fontId="31" fillId="21" borderId="42" xfId="2" applyNumberFormat="1" applyFont="1" applyFill="1" applyBorder="1" applyAlignment="1" applyProtection="1">
      <alignment vertical="center"/>
      <protection hidden="1"/>
    </xf>
    <xf numFmtId="165" fontId="35" fillId="21" borderId="97" xfId="2" applyNumberFormat="1" applyFont="1" applyFill="1" applyBorder="1" applyAlignment="1" applyProtection="1">
      <alignment horizontal="center" vertical="center"/>
      <protection hidden="1"/>
    </xf>
    <xf numFmtId="174" fontId="31" fillId="21" borderId="39" xfId="2" applyNumberFormat="1" applyFont="1" applyFill="1" applyBorder="1" applyAlignment="1" applyProtection="1">
      <alignment vertical="center"/>
      <protection hidden="1"/>
    </xf>
    <xf numFmtId="166" fontId="26" fillId="0" borderId="0" xfId="4" applyNumberFormat="1" applyFont="1" applyFill="1" applyBorder="1" applyAlignment="1">
      <alignment horizontal="center" vertical="center"/>
    </xf>
    <xf numFmtId="166" fontId="61" fillId="0" borderId="0" xfId="4" applyNumberFormat="1" applyFont="1" applyFill="1" applyBorder="1" applyAlignment="1" applyProtection="1">
      <alignment horizontal="center" vertical="center"/>
      <protection hidden="1"/>
    </xf>
    <xf numFmtId="0" fontId="35" fillId="21" borderId="5" xfId="2" applyFont="1" applyFill="1" applyBorder="1" applyAlignment="1" applyProtection="1">
      <alignment vertical="center"/>
      <protection hidden="1"/>
    </xf>
    <xf numFmtId="165" fontId="35" fillId="21" borderId="30" xfId="2" applyNumberFormat="1" applyFont="1" applyFill="1" applyBorder="1" applyAlignment="1" applyProtection="1">
      <alignment horizontal="center" vertical="center"/>
      <protection hidden="1"/>
    </xf>
    <xf numFmtId="166" fontId="35" fillId="21" borderId="3" xfId="2" applyNumberFormat="1" applyFont="1" applyFill="1" applyBorder="1" applyAlignment="1" applyProtection="1">
      <alignment horizontal="center" vertical="center"/>
      <protection hidden="1"/>
    </xf>
    <xf numFmtId="165" fontId="35" fillId="21" borderId="69" xfId="2" applyNumberFormat="1" applyFont="1" applyFill="1" applyBorder="1" applyAlignment="1" applyProtection="1">
      <alignment horizontal="center" vertical="center"/>
      <protection hidden="1"/>
    </xf>
    <xf numFmtId="165" fontId="35" fillId="0" borderId="5" xfId="5" applyNumberFormat="1" applyFont="1" applyFill="1" applyBorder="1" applyAlignment="1" applyProtection="1">
      <alignment horizontal="center" vertical="center"/>
      <protection hidden="1"/>
    </xf>
    <xf numFmtId="165" fontId="35" fillId="21" borderId="96" xfId="2" applyNumberFormat="1" applyFont="1" applyFill="1" applyBorder="1" applyAlignment="1" applyProtection="1">
      <alignment horizontal="center" vertical="center"/>
      <protection hidden="1"/>
    </xf>
    <xf numFmtId="174" fontId="31" fillId="21" borderId="40" xfId="2" applyNumberFormat="1" applyFont="1" applyFill="1" applyBorder="1" applyAlignment="1" applyProtection="1">
      <alignment vertical="center"/>
      <protection hidden="1"/>
    </xf>
    <xf numFmtId="0" fontId="26" fillId="20" borderId="86" xfId="7" applyFont="1" applyFill="1" applyBorder="1" applyAlignment="1" applyProtection="1">
      <alignment horizontal="center" vertical="center" wrapText="1"/>
      <protection hidden="1"/>
    </xf>
    <xf numFmtId="0" fontId="26" fillId="20" borderId="87" xfId="7" applyFont="1" applyFill="1" applyBorder="1" applyAlignment="1" applyProtection="1">
      <alignment horizontal="center" vertical="center" wrapText="1"/>
      <protection hidden="1"/>
    </xf>
    <xf numFmtId="0" fontId="26" fillId="20" borderId="88" xfId="7" applyFont="1" applyFill="1" applyBorder="1" applyAlignment="1" applyProtection="1">
      <alignment horizontal="center" vertical="center" wrapText="1"/>
      <protection hidden="1"/>
    </xf>
    <xf numFmtId="9" fontId="8" fillId="0" borderId="32" xfId="0" applyNumberFormat="1" applyFont="1" applyBorder="1" applyAlignment="1" applyProtection="1">
      <alignment horizontal="center" vertical="center"/>
      <protection locked="0"/>
    </xf>
    <xf numFmtId="167" fontId="31" fillId="0" borderId="2" xfId="8" applyNumberFormat="1" applyFont="1" applyFill="1" applyBorder="1" applyAlignment="1" applyProtection="1">
      <alignment vertical="center"/>
      <protection hidden="1"/>
    </xf>
    <xf numFmtId="9" fontId="8" fillId="0" borderId="11" xfId="0" applyNumberFormat="1" applyFont="1" applyBorder="1" applyAlignment="1" applyProtection="1">
      <alignment horizontal="center" vertical="center"/>
      <protection locked="0"/>
    </xf>
    <xf numFmtId="167" fontId="31" fillId="0" borderId="4" xfId="8" applyNumberFormat="1" applyFont="1" applyFill="1" applyBorder="1" applyAlignment="1" applyProtection="1">
      <alignment vertical="center"/>
      <protection hidden="1"/>
    </xf>
    <xf numFmtId="0" fontId="35" fillId="19" borderId="8" xfId="0" applyFont="1" applyFill="1" applyBorder="1" applyAlignment="1" applyProtection="1">
      <alignment horizontal="center" vertical="center"/>
      <protection hidden="1"/>
    </xf>
    <xf numFmtId="167" fontId="4" fillId="19" borderId="0" xfId="0" applyNumberFormat="1" applyFont="1" applyFill="1" applyBorder="1" applyAlignment="1" applyProtection="1">
      <alignment vertical="center"/>
      <protection hidden="1"/>
    </xf>
    <xf numFmtId="168" fontId="68" fillId="0" borderId="21" xfId="0" applyNumberFormat="1" applyFont="1" applyBorder="1" applyAlignment="1" applyProtection="1">
      <alignment horizontal="center" vertical="center"/>
      <protection hidden="1"/>
    </xf>
    <xf numFmtId="168" fontId="68" fillId="19" borderId="22" xfId="0" applyNumberFormat="1" applyFont="1" applyFill="1" applyBorder="1" applyAlignment="1" applyProtection="1">
      <alignment horizontal="center" vertical="center"/>
      <protection hidden="1"/>
    </xf>
    <xf numFmtId="167" fontId="26" fillId="20" borderId="107" xfId="8" applyNumberFormat="1" applyFont="1" applyFill="1" applyBorder="1" applyAlignment="1" applyProtection="1">
      <alignment vertical="center"/>
      <protection hidden="1"/>
    </xf>
    <xf numFmtId="167" fontId="4" fillId="19" borderId="5" xfId="0" applyNumberFormat="1" applyFont="1" applyFill="1" applyBorder="1" applyAlignment="1" applyProtection="1">
      <alignment vertical="center"/>
      <protection hidden="1"/>
    </xf>
    <xf numFmtId="167" fontId="4" fillId="19" borderId="12" xfId="0" applyNumberFormat="1" applyFont="1" applyFill="1" applyBorder="1" applyAlignment="1" applyProtection="1">
      <alignment vertical="center"/>
      <protection hidden="1"/>
    </xf>
    <xf numFmtId="168" fontId="26" fillId="20" borderId="95" xfId="8" applyNumberFormat="1" applyFont="1" applyFill="1" applyBorder="1" applyAlignment="1" applyProtection="1">
      <alignment horizontal="center" vertical="center"/>
      <protection hidden="1"/>
    </xf>
    <xf numFmtId="167" fontId="26" fillId="20" borderId="108" xfId="8" applyNumberFormat="1" applyFont="1" applyFill="1" applyBorder="1" applyAlignment="1" applyProtection="1">
      <alignment vertical="center"/>
      <protection hidden="1"/>
    </xf>
    <xf numFmtId="167" fontId="26" fillId="20" borderId="109" xfId="8" applyNumberFormat="1" applyFont="1" applyFill="1" applyBorder="1" applyAlignment="1" applyProtection="1">
      <alignment vertical="center"/>
      <protection hidden="1"/>
    </xf>
    <xf numFmtId="167" fontId="60" fillId="15" borderId="55" xfId="6" applyNumberFormat="1" applyFont="1" applyFill="1" applyBorder="1" applyAlignment="1" applyProtection="1">
      <protection hidden="1"/>
    </xf>
    <xf numFmtId="168" fontId="60" fillId="15" borderId="35" xfId="6" applyNumberFormat="1" applyFont="1" applyFill="1" applyBorder="1" applyAlignment="1" applyProtection="1">
      <alignment horizontal="center"/>
      <protection hidden="1"/>
    </xf>
    <xf numFmtId="0" fontId="69" fillId="0" borderId="0" xfId="0" applyFont="1" applyFill="1" applyBorder="1" applyAlignment="1" applyProtection="1">
      <alignment vertical="center"/>
      <protection hidden="1"/>
    </xf>
    <xf numFmtId="0" fontId="4" fillId="0" borderId="0" xfId="0" applyFont="1" applyBorder="1" applyAlignment="1" applyProtection="1">
      <alignment vertical="center"/>
      <protection hidden="1"/>
    </xf>
    <xf numFmtId="167" fontId="60" fillId="15" borderId="34" xfId="6" applyNumberFormat="1" applyFont="1" applyFill="1" applyBorder="1" applyAlignment="1" applyProtection="1">
      <protection hidden="1"/>
    </xf>
    <xf numFmtId="171" fontId="69" fillId="0" borderId="0" xfId="0" applyNumberFormat="1" applyFont="1" applyFill="1" applyBorder="1" applyAlignment="1" applyProtection="1">
      <alignment horizontal="center"/>
      <protection hidden="1"/>
    </xf>
    <xf numFmtId="167" fontId="60" fillId="15" borderId="36" xfId="6" applyNumberFormat="1" applyFont="1" applyFill="1" applyBorder="1" applyAlignment="1" applyProtection="1">
      <protection hidden="1"/>
    </xf>
    <xf numFmtId="173" fontId="45" fillId="15" borderId="26" xfId="0" applyNumberFormat="1" applyFont="1" applyFill="1" applyBorder="1" applyAlignment="1" applyProtection="1">
      <alignment horizontal="center" vertical="center"/>
      <protection hidden="1"/>
    </xf>
    <xf numFmtId="171" fontId="70" fillId="0" borderId="0" xfId="0" applyNumberFormat="1" applyFont="1" applyFill="1" applyBorder="1" applyAlignment="1" applyProtection="1">
      <alignment vertical="center"/>
      <protection hidden="1"/>
    </xf>
    <xf numFmtId="171" fontId="69" fillId="0" borderId="0" xfId="0" applyNumberFormat="1" applyFont="1" applyFill="1" applyBorder="1" applyAlignment="1" applyProtection="1">
      <alignment horizontal="center" vertical="center"/>
      <protection hidden="1"/>
    </xf>
    <xf numFmtId="3" fontId="69" fillId="0" borderId="0" xfId="0" applyNumberFormat="1" applyFont="1" applyFill="1" applyBorder="1" applyAlignment="1" applyProtection="1">
      <alignment vertical="center" wrapText="1"/>
      <protection hidden="1"/>
    </xf>
    <xf numFmtId="167" fontId="69" fillId="15" borderId="8" xfId="0" applyNumberFormat="1" applyFont="1" applyFill="1" applyBorder="1" applyAlignment="1" applyProtection="1">
      <alignment vertical="center"/>
      <protection hidden="1"/>
    </xf>
    <xf numFmtId="0" fontId="72" fillId="0" borderId="0" xfId="0" applyFont="1" applyAlignment="1" applyProtection="1">
      <alignment horizontal="center"/>
      <protection hidden="1"/>
    </xf>
    <xf numFmtId="0" fontId="74" fillId="0" borderId="0" xfId="0" applyFont="1" applyAlignment="1" applyProtection="1">
      <alignment horizontal="center"/>
      <protection hidden="1"/>
    </xf>
    <xf numFmtId="0" fontId="47" fillId="0" borderId="0" xfId="0" applyFont="1" applyProtection="1">
      <protection hidden="1"/>
    </xf>
    <xf numFmtId="0" fontId="41" fillId="13" borderId="8" xfId="0" applyFont="1" applyFill="1" applyBorder="1" applyAlignment="1" applyProtection="1">
      <alignment horizontal="center" vertical="center" wrapText="1"/>
      <protection hidden="1"/>
    </xf>
    <xf numFmtId="168" fontId="68" fillId="0" borderId="8" xfId="0" applyNumberFormat="1" applyFont="1" applyBorder="1" applyAlignment="1" applyProtection="1">
      <alignment horizontal="center" vertical="center"/>
      <protection locked="0"/>
    </xf>
    <xf numFmtId="165" fontId="60" fillId="15" borderId="112" xfId="5" applyNumberFormat="1" applyFont="1" applyFill="1" applyBorder="1" applyAlignment="1" applyProtection="1">
      <alignment horizontal="center" vertical="center"/>
      <protection hidden="1"/>
    </xf>
    <xf numFmtId="165" fontId="60" fillId="15" borderId="114" xfId="5" applyNumberFormat="1" applyFont="1" applyFill="1" applyBorder="1" applyAlignment="1" applyProtection="1">
      <alignment horizontal="center" vertical="center"/>
      <protection hidden="1"/>
    </xf>
    <xf numFmtId="174" fontId="60" fillId="15" borderId="113" xfId="5" applyNumberFormat="1" applyFont="1" applyFill="1" applyBorder="1" applyAlignment="1" applyProtection="1">
      <alignment horizontal="right" vertical="center"/>
      <protection hidden="1"/>
    </xf>
    <xf numFmtId="165" fontId="61" fillId="19" borderId="117" xfId="2" applyNumberFormat="1" applyFont="1" applyFill="1" applyBorder="1" applyAlignment="1" applyProtection="1">
      <alignment horizontal="center" vertical="center"/>
      <protection hidden="1"/>
    </xf>
    <xf numFmtId="165" fontId="61" fillId="19" borderId="101" xfId="2" applyNumberFormat="1" applyFont="1" applyFill="1" applyBorder="1" applyAlignment="1" applyProtection="1">
      <alignment horizontal="center" vertical="center"/>
      <protection hidden="1"/>
    </xf>
    <xf numFmtId="174" fontId="61" fillId="19" borderId="95" xfId="2" applyNumberFormat="1" applyFont="1" applyFill="1" applyBorder="1" applyAlignment="1" applyProtection="1">
      <alignment vertical="center"/>
      <protection hidden="1"/>
    </xf>
    <xf numFmtId="0" fontId="30" fillId="12" borderId="62" xfId="6" applyFont="1" applyFill="1" applyBorder="1" applyAlignment="1">
      <alignment horizontal="center" vertical="center"/>
    </xf>
    <xf numFmtId="0" fontId="30" fillId="12" borderId="63" xfId="6" applyFont="1" applyFill="1" applyBorder="1" applyAlignment="1">
      <alignment horizontal="center" vertical="center"/>
    </xf>
    <xf numFmtId="0" fontId="30" fillId="12" borderId="65" xfId="6" applyFont="1" applyFill="1" applyBorder="1" applyAlignment="1">
      <alignment horizontal="center" vertical="center"/>
    </xf>
    <xf numFmtId="166" fontId="34" fillId="18" borderId="78" xfId="4" applyNumberFormat="1" applyFont="1" applyFill="1" applyBorder="1" applyAlignment="1" applyProtection="1">
      <alignment horizontal="left" vertical="center" indent="1"/>
      <protection hidden="1"/>
    </xf>
    <xf numFmtId="166" fontId="34" fillId="18" borderId="98" xfId="4" applyNumberFormat="1" applyFont="1" applyFill="1" applyBorder="1" applyAlignment="1" applyProtection="1">
      <alignment horizontal="left" vertical="center" indent="1"/>
      <protection hidden="1"/>
    </xf>
    <xf numFmtId="166" fontId="34" fillId="18" borderId="99" xfId="4" applyNumberFormat="1" applyFont="1" applyFill="1" applyBorder="1" applyAlignment="1" applyProtection="1">
      <alignment horizontal="left" vertical="center" indent="1"/>
      <protection hidden="1"/>
    </xf>
    <xf numFmtId="166" fontId="60" fillId="15" borderId="110" xfId="5" quotePrefix="1" applyNumberFormat="1" applyFont="1" applyFill="1" applyBorder="1" applyAlignment="1" applyProtection="1">
      <alignment horizontal="left" vertical="center" indent="1"/>
      <protection hidden="1"/>
    </xf>
    <xf numFmtId="0" fontId="39" fillId="15" borderId="111" xfId="0" applyFont="1" applyFill="1" applyBorder="1" applyAlignment="1" applyProtection="1">
      <alignment horizontal="left" vertical="center" indent="1"/>
      <protection hidden="1"/>
    </xf>
    <xf numFmtId="166" fontId="61" fillId="19" borderId="115" xfId="2" quotePrefix="1" applyNumberFormat="1" applyFont="1" applyFill="1" applyBorder="1" applyAlignment="1" applyProtection="1">
      <alignment horizontal="left" vertical="center" indent="1"/>
      <protection hidden="1"/>
    </xf>
    <xf numFmtId="0" fontId="59" fillId="19" borderId="116" xfId="0" applyFont="1" applyFill="1" applyBorder="1" applyAlignment="1" applyProtection="1">
      <alignment horizontal="left" vertical="center" indent="1"/>
      <protection hidden="1"/>
    </xf>
    <xf numFmtId="166" fontId="38" fillId="15" borderId="7" xfId="4" applyNumberFormat="1" applyFont="1" applyFill="1" applyBorder="1" applyAlignment="1" applyProtection="1">
      <alignment horizontal="left" vertical="center" indent="1"/>
      <protection hidden="1"/>
    </xf>
    <xf numFmtId="0" fontId="57" fillId="0" borderId="6" xfId="0" applyFont="1" applyBorder="1" applyAlignment="1" applyProtection="1">
      <alignment horizontal="left" indent="1"/>
      <protection hidden="1"/>
    </xf>
    <xf numFmtId="166" fontId="50" fillId="0" borderId="0" xfId="0" applyNumberFormat="1" applyFont="1" applyAlignment="1" applyProtection="1">
      <alignment horizontal="right" vertical="center" indent="1"/>
      <protection hidden="1"/>
    </xf>
    <xf numFmtId="166" fontId="50" fillId="0" borderId="0" xfId="0" applyNumberFormat="1" applyFont="1" applyBorder="1" applyAlignment="1" applyProtection="1">
      <alignment horizontal="right" vertical="center" indent="1"/>
      <protection hidden="1"/>
    </xf>
    <xf numFmtId="166" fontId="61" fillId="19" borderId="78" xfId="2" quotePrefix="1" applyNumberFormat="1" applyFont="1" applyFill="1" applyBorder="1" applyAlignment="1" applyProtection="1">
      <alignment horizontal="left" vertical="center" indent="1"/>
      <protection hidden="1"/>
    </xf>
    <xf numFmtId="0" fontId="59" fillId="19" borderId="98" xfId="0" applyFont="1" applyFill="1" applyBorder="1" applyAlignment="1" applyProtection="1">
      <alignment horizontal="left" vertical="center" indent="1"/>
      <protection hidden="1"/>
    </xf>
    <xf numFmtId="0" fontId="59" fillId="19" borderId="95" xfId="0" applyFont="1" applyFill="1" applyBorder="1" applyAlignment="1" applyProtection="1">
      <alignment horizontal="left" vertical="center" indent="1"/>
      <protection hidden="1"/>
    </xf>
    <xf numFmtId="0" fontId="39" fillId="15" borderId="113" xfId="0" applyFont="1" applyFill="1" applyBorder="1" applyAlignment="1" applyProtection="1">
      <alignment horizontal="left" vertical="center" indent="1"/>
      <protection hidden="1"/>
    </xf>
    <xf numFmtId="0" fontId="30" fillId="12" borderId="62" xfId="6" applyFont="1" applyFill="1" applyBorder="1" applyAlignment="1" applyProtection="1">
      <alignment horizontal="center" vertical="center"/>
      <protection hidden="1"/>
    </xf>
    <xf numFmtId="0" fontId="30" fillId="12" borderId="63" xfId="6" applyFont="1" applyFill="1" applyBorder="1" applyAlignment="1" applyProtection="1">
      <alignment horizontal="center" vertical="center"/>
      <protection hidden="1"/>
    </xf>
    <xf numFmtId="0" fontId="30" fillId="12" borderId="64" xfId="6" applyFont="1" applyFill="1" applyBorder="1" applyAlignment="1" applyProtection="1">
      <alignment horizontal="center" vertical="center"/>
      <protection hidden="1"/>
    </xf>
    <xf numFmtId="0" fontId="63" fillId="12" borderId="14" xfId="0" applyFont="1" applyFill="1" applyBorder="1" applyAlignment="1" applyProtection="1">
      <alignment horizontal="center" vertical="center" wrapText="1"/>
      <protection hidden="1"/>
    </xf>
    <xf numFmtId="0" fontId="63" fillId="12" borderId="84" xfId="0" applyFont="1" applyFill="1" applyBorder="1" applyAlignment="1" applyProtection="1">
      <alignment horizontal="center" vertical="center" wrapText="1"/>
      <protection hidden="1"/>
    </xf>
    <xf numFmtId="0" fontId="58" fillId="20" borderId="7" xfId="7" applyFont="1" applyFill="1" applyBorder="1" applyAlignment="1" applyProtection="1">
      <alignment horizontal="center" vertical="center" wrapText="1"/>
      <protection hidden="1"/>
    </xf>
    <xf numFmtId="0" fontId="58" fillId="20" borderId="6" xfId="7" applyFont="1" applyFill="1" applyBorder="1" applyAlignment="1" applyProtection="1">
      <alignment horizontal="center" vertical="center" wrapText="1"/>
      <protection hidden="1"/>
    </xf>
    <xf numFmtId="0" fontId="58" fillId="20" borderId="24" xfId="7" applyFont="1" applyFill="1" applyBorder="1" applyAlignment="1" applyProtection="1">
      <alignment horizontal="center" vertical="center" wrapText="1"/>
      <protection hidden="1"/>
    </xf>
    <xf numFmtId="0" fontId="26" fillId="16" borderId="7" xfId="7" applyFont="1" applyFill="1" applyBorder="1" applyAlignment="1" applyProtection="1">
      <alignment horizontal="center" vertical="center" wrapText="1"/>
      <protection hidden="1"/>
    </xf>
    <xf numFmtId="0" fontId="26" fillId="16" borderId="66" xfId="7" applyFont="1" applyFill="1" applyBorder="1" applyAlignment="1" applyProtection="1">
      <alignment horizontal="center" vertical="center" wrapText="1"/>
      <protection hidden="1"/>
    </xf>
    <xf numFmtId="0" fontId="26" fillId="16" borderId="61" xfId="7" applyFont="1" applyFill="1" applyBorder="1" applyAlignment="1" applyProtection="1">
      <alignment horizontal="center" vertical="center" wrapText="1"/>
      <protection hidden="1"/>
    </xf>
    <xf numFmtId="0" fontId="26" fillId="16" borderId="89" xfId="7" applyFont="1" applyFill="1" applyBorder="1" applyAlignment="1" applyProtection="1">
      <alignment horizontal="center" vertical="center" wrapText="1"/>
      <protection hidden="1"/>
    </xf>
    <xf numFmtId="0" fontId="62" fillId="12" borderId="38" xfId="0" applyFont="1" applyFill="1" applyBorder="1" applyAlignment="1" applyProtection="1">
      <alignment horizontal="center" vertical="center"/>
      <protection hidden="1"/>
    </xf>
    <xf numFmtId="0" fontId="62" fillId="12" borderId="83" xfId="0" applyFont="1" applyFill="1" applyBorder="1" applyAlignment="1" applyProtection="1">
      <alignment horizontal="center" vertical="center"/>
      <protection hidden="1"/>
    </xf>
    <xf numFmtId="166" fontId="63" fillId="12" borderId="58" xfId="0" applyNumberFormat="1" applyFont="1" applyFill="1" applyBorder="1" applyAlignment="1" applyProtection="1">
      <alignment horizontal="center" vertical="center" wrapText="1"/>
      <protection hidden="1"/>
    </xf>
    <xf numFmtId="166" fontId="63" fillId="12" borderId="85" xfId="0" applyNumberFormat="1" applyFont="1" applyFill="1" applyBorder="1" applyAlignment="1" applyProtection="1">
      <alignment horizontal="center" vertical="center" wrapText="1"/>
      <protection hidden="1"/>
    </xf>
    <xf numFmtId="0" fontId="63" fillId="12" borderId="20" xfId="0" applyFont="1" applyFill="1" applyBorder="1" applyAlignment="1" applyProtection="1">
      <alignment horizontal="center" vertical="center" wrapText="1"/>
      <protection hidden="1"/>
    </xf>
    <xf numFmtId="0" fontId="63" fillId="12" borderId="90" xfId="0" applyFont="1" applyFill="1" applyBorder="1" applyAlignment="1" applyProtection="1">
      <alignment horizontal="center" vertical="center" wrapText="1"/>
      <protection hidden="1"/>
    </xf>
    <xf numFmtId="3" fontId="46" fillId="0" borderId="0" xfId="0" applyNumberFormat="1" applyFont="1" applyAlignment="1" applyProtection="1">
      <alignment horizontal="center" vertical="center"/>
      <protection hidden="1"/>
    </xf>
    <xf numFmtId="0" fontId="28" fillId="12" borderId="17" xfId="0" applyFont="1" applyFill="1" applyBorder="1" applyAlignment="1" applyProtection="1">
      <alignment horizontal="center" vertical="center"/>
      <protection hidden="1"/>
    </xf>
    <xf numFmtId="0" fontId="28" fillId="12" borderId="9" xfId="0" applyFont="1" applyFill="1" applyBorder="1" applyAlignment="1" applyProtection="1">
      <alignment horizontal="center" vertical="center"/>
      <protection hidden="1"/>
    </xf>
    <xf numFmtId="0" fontId="28" fillId="12" borderId="19" xfId="0" applyFont="1" applyFill="1" applyBorder="1" applyAlignment="1" applyProtection="1">
      <alignment horizontal="center" vertical="center"/>
      <protection hidden="1"/>
    </xf>
    <xf numFmtId="169" fontId="26" fillId="20" borderId="78" xfId="8" applyNumberFormat="1" applyFont="1" applyFill="1" applyBorder="1" applyAlignment="1" applyProtection="1">
      <alignment horizontal="left" vertical="center" indent="1"/>
      <protection hidden="1"/>
    </xf>
    <xf numFmtId="0" fontId="37" fillId="20" borderId="98" xfId="0" applyFont="1" applyFill="1" applyBorder="1" applyAlignment="1" applyProtection="1">
      <alignment horizontal="left" vertical="center" indent="1"/>
      <protection hidden="1"/>
    </xf>
    <xf numFmtId="169" fontId="32" fillId="19" borderId="5" xfId="0" applyNumberFormat="1" applyFont="1" applyFill="1" applyBorder="1" applyAlignment="1" applyProtection="1">
      <alignment horizontal="left" vertical="center" indent="1"/>
      <protection hidden="1"/>
    </xf>
    <xf numFmtId="0" fontId="67" fillId="19" borderId="0" xfId="0" applyFont="1" applyFill="1" applyBorder="1" applyAlignment="1" applyProtection="1">
      <alignment horizontal="left" vertical="center" indent="1"/>
      <protection hidden="1"/>
    </xf>
    <xf numFmtId="0" fontId="67" fillId="19" borderId="106" xfId="0" applyFont="1" applyFill="1" applyBorder="1" applyAlignment="1" applyProtection="1">
      <alignment horizontal="left" vertical="center" indent="1"/>
      <protection hidden="1"/>
    </xf>
    <xf numFmtId="0" fontId="66" fillId="13" borderId="17" xfId="0" applyFont="1" applyFill="1" applyBorder="1" applyAlignment="1" applyProtection="1">
      <alignment horizontal="center" vertical="center"/>
      <protection hidden="1"/>
    </xf>
    <xf numFmtId="0" fontId="66" fillId="13" borderId="19" xfId="0" applyFont="1" applyFill="1" applyBorder="1" applyAlignment="1" applyProtection="1">
      <alignment horizontal="center" vertical="center"/>
      <protection hidden="1"/>
    </xf>
    <xf numFmtId="0" fontId="32" fillId="13" borderId="17" xfId="0" applyFont="1" applyFill="1" applyBorder="1" applyAlignment="1" applyProtection="1">
      <alignment horizontal="center" vertical="center" wrapText="1"/>
      <protection hidden="1"/>
    </xf>
    <xf numFmtId="0" fontId="32" fillId="13" borderId="9" xfId="0" applyFont="1" applyFill="1" applyBorder="1" applyAlignment="1" applyProtection="1">
      <alignment horizontal="center" vertical="center"/>
      <protection hidden="1"/>
    </xf>
    <xf numFmtId="0" fontId="32" fillId="13" borderId="19" xfId="0" applyFont="1" applyFill="1" applyBorder="1" applyAlignment="1" applyProtection="1">
      <alignment horizontal="center" vertical="center"/>
      <protection hidden="1"/>
    </xf>
    <xf numFmtId="0" fontId="34" fillId="0" borderId="0" xfId="0" applyFont="1" applyFill="1" applyBorder="1" applyAlignment="1" applyProtection="1">
      <alignment horizontal="left" vertical="center" indent="1"/>
      <protection hidden="1"/>
    </xf>
    <xf numFmtId="0" fontId="60" fillId="15" borderId="18" xfId="6" applyFont="1" applyFill="1" applyBorder="1" applyAlignment="1" applyProtection="1">
      <alignment horizontal="left" vertical="center" wrapText="1" indent="1"/>
      <protection hidden="1"/>
    </xf>
    <xf numFmtId="0" fontId="60" fillId="15" borderId="33" xfId="6" applyFont="1" applyFill="1" applyBorder="1" applyAlignment="1" applyProtection="1">
      <alignment horizontal="left" indent="1"/>
      <protection hidden="1"/>
    </xf>
    <xf numFmtId="0" fontId="39" fillId="15" borderId="15" xfId="0" applyFont="1" applyFill="1" applyBorder="1" applyAlignment="1" applyProtection="1">
      <alignment horizontal="left" indent="1"/>
      <protection hidden="1"/>
    </xf>
    <xf numFmtId="0" fontId="39" fillId="15" borderId="16" xfId="0" applyFont="1" applyFill="1" applyBorder="1" applyAlignment="1" applyProtection="1">
      <alignment horizontal="left" indent="1"/>
      <protection hidden="1"/>
    </xf>
    <xf numFmtId="177" fontId="61" fillId="0" borderId="47" xfId="3" applyNumberFormat="1" applyFont="1" applyFill="1" applyBorder="1" applyAlignment="1" applyProtection="1">
      <alignment horizontal="left" vertical="center"/>
      <protection locked="0"/>
    </xf>
    <xf numFmtId="177" fontId="61" fillId="0" borderId="6" xfId="3" applyNumberFormat="1" applyFont="1" applyFill="1" applyBorder="1" applyAlignment="1" applyProtection="1">
      <alignment horizontal="left" vertical="center"/>
      <protection locked="0"/>
    </xf>
    <xf numFmtId="178" fontId="61" fillId="0" borderId="48" xfId="5" applyNumberFormat="1" applyFont="1" applyFill="1" applyBorder="1" applyAlignment="1" applyProtection="1">
      <alignment horizontal="left" vertical="center"/>
      <protection locked="0"/>
    </xf>
    <xf numFmtId="178" fontId="61" fillId="0" borderId="2" xfId="5" applyNumberFormat="1" applyFont="1" applyFill="1" applyBorder="1" applyAlignment="1" applyProtection="1">
      <alignment horizontal="left" vertical="center"/>
      <protection locked="0"/>
    </xf>
    <xf numFmtId="178" fontId="61" fillId="0" borderId="49" xfId="2" applyNumberFormat="1" applyFont="1" applyFill="1" applyBorder="1" applyAlignment="1" applyProtection="1">
      <alignment horizontal="left" vertical="center"/>
      <protection locked="0"/>
    </xf>
    <xf numFmtId="178" fontId="61" fillId="0" borderId="51" xfId="2" applyNumberFormat="1" applyFont="1" applyFill="1" applyBorder="1" applyAlignment="1" applyProtection="1">
      <alignment horizontal="left" vertical="center"/>
      <protection locked="0"/>
    </xf>
    <xf numFmtId="3" fontId="70" fillId="0" borderId="0" xfId="0" applyNumberFormat="1" applyFont="1" applyFill="1" applyAlignment="1" applyProtection="1">
      <alignment horizontal="right" vertical="center" wrapText="1"/>
      <protection hidden="1"/>
    </xf>
    <xf numFmtId="0" fontId="10" fillId="13" borderId="12" xfId="0" applyFont="1" applyFill="1" applyBorder="1" applyAlignment="1" applyProtection="1">
      <alignment horizontal="center" vertical="center"/>
      <protection hidden="1"/>
    </xf>
    <xf numFmtId="0" fontId="10" fillId="13" borderId="13" xfId="0" applyFont="1" applyFill="1" applyBorder="1" applyAlignment="1" applyProtection="1">
      <alignment horizontal="center" vertical="center"/>
      <protection hidden="1"/>
    </xf>
    <xf numFmtId="0" fontId="10" fillId="17" borderId="36" xfId="0" applyFont="1" applyFill="1" applyBorder="1" applyAlignment="1" applyProtection="1">
      <alignment horizontal="center" vertical="center"/>
      <protection hidden="1"/>
    </xf>
    <xf numFmtId="0" fontId="10" fillId="17" borderId="13" xfId="0" applyFont="1" applyFill="1" applyBorder="1" applyAlignment="1" applyProtection="1">
      <alignment horizontal="center" vertical="center"/>
      <protection hidden="1"/>
    </xf>
  </cellXfs>
  <cellStyles count="9">
    <cellStyle name="20 % - Accent1" xfId="1" builtinId="30"/>
    <cellStyle name="60 % - Accent1" xfId="2" builtinId="32"/>
    <cellStyle name="60 % - Accent2" xfId="3" builtinId="36"/>
    <cellStyle name="60 % - Accent4" xfId="4" builtinId="44"/>
    <cellStyle name="Accent2" xfId="5" builtinId="33"/>
    <cellStyle name="Accent4" xfId="6" builtinId="41"/>
    <cellStyle name="Accent5" xfId="7" builtinId="45"/>
    <cellStyle name="Calcul" xfId="8" builtinId="22"/>
    <cellStyle name="Normal" xfId="0" builtinId="0"/>
  </cellStyles>
  <dxfs count="57">
    <dxf>
      <fill>
        <patternFill>
          <bgColor rgb="FFFFFFCC"/>
        </patternFill>
      </fill>
    </dxf>
    <dxf>
      <fill>
        <patternFill>
          <bgColor rgb="FFFFFFCC"/>
        </patternFill>
      </fill>
    </dxf>
    <dxf>
      <fill>
        <patternFill>
          <bgColor rgb="FFFF0000"/>
        </patternFill>
      </fill>
    </dxf>
    <dxf>
      <font>
        <color theme="8"/>
      </font>
    </dxf>
    <dxf>
      <font>
        <color rgb="FFDAEEF3"/>
      </font>
    </dxf>
    <dxf>
      <font>
        <color theme="9" tint="0.79998168889431442"/>
      </font>
    </dxf>
    <dxf>
      <font>
        <color theme="0"/>
      </font>
    </dxf>
    <dxf>
      <font>
        <color theme="0" tint="-4.9989318521683403E-2"/>
      </font>
    </dxf>
    <dxf>
      <fill>
        <patternFill>
          <bgColor rgb="FFFFFFCC"/>
        </patternFill>
      </fill>
    </dxf>
    <dxf>
      <fill>
        <patternFill>
          <bgColor rgb="FFFFFFCC"/>
        </patternFill>
      </fill>
    </dxf>
    <dxf>
      <font>
        <color rgb="FFC00000"/>
      </font>
      <fill>
        <patternFill>
          <bgColor theme="9" tint="0.79998168889431442"/>
        </patternFill>
      </fill>
    </dxf>
    <dxf>
      <fill>
        <patternFill>
          <bgColor rgb="FFFFFFCC"/>
        </patternFill>
      </fill>
    </dxf>
    <dxf>
      <font>
        <color rgb="FF0000CC"/>
      </font>
      <fill>
        <patternFill patternType="none">
          <bgColor auto="1"/>
        </patternFill>
      </fill>
    </dxf>
    <dxf>
      <font>
        <color rgb="FFC00000"/>
      </font>
      <fill>
        <patternFill patternType="none">
          <bgColor auto="1"/>
        </patternFill>
      </fill>
    </dxf>
    <dxf>
      <fill>
        <patternFill>
          <bgColor rgb="FFFFFFCC"/>
        </patternFill>
      </fill>
    </dxf>
    <dxf>
      <fill>
        <patternFill>
          <bgColor rgb="FFFFFFCC"/>
        </patternFill>
      </fill>
    </dxf>
    <dxf>
      <fill>
        <patternFill>
          <bgColor rgb="FFFFFFCC"/>
        </patternFill>
      </fill>
    </dxf>
    <dxf>
      <font>
        <color rgb="FFC00000"/>
      </font>
      <fill>
        <patternFill>
          <bgColor theme="9" tint="0.79998168889431442"/>
        </patternFill>
      </fill>
    </dxf>
    <dxf>
      <font>
        <color rgb="FFC00000"/>
      </font>
      <fill>
        <patternFill>
          <bgColor theme="9" tint="0.79998168889431442"/>
        </patternFill>
      </fill>
    </dxf>
    <dxf>
      <fill>
        <patternFill>
          <bgColor rgb="FFFFFFCC"/>
        </patternFill>
      </fill>
    </dxf>
    <dxf>
      <fill>
        <patternFill>
          <bgColor rgb="FFFFFFCC"/>
        </patternFill>
      </fill>
    </dxf>
    <dxf>
      <font>
        <color rgb="FF0000CC"/>
      </font>
      <fill>
        <patternFill>
          <bgColor theme="0" tint="-4.9989318521683403E-2"/>
        </patternFill>
      </fill>
    </dxf>
    <dxf>
      <fill>
        <patternFill patternType="none">
          <bgColor indexed="65"/>
        </patternFill>
      </fill>
      <border>
        <left/>
        <right/>
        <top/>
        <bottom/>
      </border>
    </dxf>
    <dxf>
      <font>
        <color theme="0"/>
      </font>
    </dxf>
    <dxf>
      <font>
        <color theme="0"/>
      </font>
    </dxf>
    <dxf>
      <font>
        <color theme="0"/>
      </font>
      <fill>
        <patternFill>
          <bgColor theme="0"/>
        </patternFill>
      </fill>
      <border>
        <left/>
        <right/>
        <top/>
        <bottom/>
        <vertical/>
        <horizontal/>
      </border>
    </dxf>
    <dxf>
      <font>
        <color rgb="FFD8E4BC"/>
      </font>
    </dxf>
    <dxf>
      <font>
        <b/>
        <i/>
        <color theme="8" tint="-0.499984740745262"/>
      </font>
    </dxf>
    <dxf>
      <font>
        <color theme="9" tint="0.79998168889431442"/>
      </font>
    </dxf>
    <dxf>
      <fill>
        <patternFill>
          <bgColor rgb="FFFFFFCC"/>
        </patternFill>
      </fill>
    </dxf>
    <dxf>
      <fill>
        <patternFill>
          <bgColor rgb="FFFFFFCC"/>
        </patternFill>
      </fill>
    </dxf>
    <dxf>
      <fill>
        <patternFill>
          <bgColor rgb="FFFFFFCC"/>
        </patternFill>
      </fill>
    </dxf>
    <dxf>
      <fill>
        <patternFill>
          <bgColor theme="8"/>
        </patternFill>
      </fill>
    </dxf>
    <dxf>
      <fill>
        <patternFill>
          <bgColor theme="5"/>
        </patternFill>
      </fill>
    </dxf>
    <dxf>
      <font>
        <color rgb="FFC00000"/>
      </font>
    </dxf>
    <dxf>
      <font>
        <color theme="0"/>
      </font>
      <fill>
        <patternFill patternType="none">
          <bgColor auto="1"/>
        </patternFill>
      </fill>
      <border>
        <left/>
        <right/>
        <top/>
        <bottom/>
        <vertical/>
        <horizontal/>
      </border>
    </dxf>
    <dxf>
      <font>
        <color rgb="FFC00000"/>
      </font>
      <fill>
        <patternFill>
          <bgColor theme="5" tint="0.7999816888943144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002060"/>
      </font>
      <fill>
        <patternFill>
          <bgColor rgb="FFD8E4BC"/>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D8E4BC"/>
      </font>
    </dxf>
    <dxf>
      <font>
        <color theme="9" tint="0.79998168889431442"/>
      </font>
    </dxf>
    <dxf>
      <font>
        <color rgb="FFD8E4BC"/>
      </font>
    </dxf>
    <dxf>
      <font>
        <color theme="9" tint="0.79998168889431442"/>
      </font>
    </dxf>
    <dxf>
      <font>
        <color rgb="FFD8E4BC"/>
      </font>
    </dxf>
    <dxf>
      <font>
        <color theme="9" tint="0.79998168889431442"/>
      </font>
    </dxf>
    <dxf>
      <font>
        <color rgb="FFD8E4BC"/>
      </font>
    </dxf>
    <dxf>
      <font>
        <color rgb="FFD8E4BC"/>
      </font>
    </dxf>
    <dxf>
      <font>
        <b/>
        <i/>
        <color theme="8" tint="-0.499984740745262"/>
      </font>
    </dxf>
    <dxf>
      <fill>
        <patternFill>
          <bgColor theme="8"/>
        </patternFill>
      </fill>
    </dxf>
    <dxf>
      <fill>
        <patternFill>
          <bgColor theme="5"/>
        </patternFill>
      </fill>
    </dxf>
    <dxf>
      <font>
        <condense val="0"/>
        <extend val="0"/>
        <color indexed="10"/>
      </font>
      <fill>
        <patternFill>
          <bgColor indexed="42"/>
        </patternFill>
      </fill>
    </dxf>
    <dxf>
      <fill>
        <patternFill>
          <bgColor rgb="FFFFFFCC"/>
        </patternFill>
      </fill>
    </dxf>
    <dxf>
      <fill>
        <patternFill>
          <bgColor theme="8"/>
        </patternFill>
      </fill>
    </dxf>
    <dxf>
      <fill>
        <patternFill>
          <bgColor theme="5"/>
        </patternFill>
      </fill>
    </dxf>
    <dxf>
      <fill>
        <patternFill>
          <bgColor theme="8"/>
        </patternFill>
      </fill>
    </dxf>
    <dxf>
      <fill>
        <patternFill>
          <bgColor theme="5"/>
        </patternFill>
      </fill>
    </dxf>
    <dxf>
      <font>
        <condense val="0"/>
        <extend val="0"/>
        <color indexed="9"/>
      </font>
    </dxf>
    <dxf>
      <font>
        <b/>
        <i val="0"/>
        <condense val="0"/>
        <extend val="0"/>
        <color indexed="12"/>
      </font>
      <fill>
        <patternFill>
          <bgColor indexed="26"/>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EAEAEA"/>
      <color rgb="FFFFFFCC"/>
      <color rgb="FF000099"/>
      <color rgb="FF0000FF"/>
      <color rgb="FFDAEEF3"/>
      <color rgb="FFFFFFFF"/>
      <color rgb="FFEBF9FF"/>
      <color rgb="FFF2F2F2"/>
      <color rgb="FFD8E4B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B1:B26"/>
  <sheetViews>
    <sheetView showGridLines="0" showRowColHeaders="0" tabSelected="1" workbookViewId="0">
      <selection activeCell="B3" sqref="B3"/>
    </sheetView>
  </sheetViews>
  <sheetFormatPr baseColWidth="10" defaultRowHeight="13.2"/>
  <cols>
    <col min="1" max="1" width="1.6640625" customWidth="1"/>
    <col min="2" max="2" width="184.6640625" customWidth="1"/>
  </cols>
  <sheetData>
    <row r="1" spans="2:2" ht="6" customHeight="1"/>
    <row r="2" spans="2:2" ht="3" customHeight="1">
      <c r="B2" s="109"/>
    </row>
    <row r="3" spans="2:2" s="108" customFormat="1" ht="15" customHeight="1">
      <c r="B3" s="112" t="s">
        <v>50</v>
      </c>
    </row>
    <row r="4" spans="2:2" ht="60" customHeight="1">
      <c r="B4" s="113" t="s">
        <v>2</v>
      </c>
    </row>
    <row r="5" spans="2:2" ht="30" customHeight="1">
      <c r="B5" s="114" t="s">
        <v>26</v>
      </c>
    </row>
    <row r="6" spans="2:2" ht="30" customHeight="1">
      <c r="B6" s="113" t="s">
        <v>21</v>
      </c>
    </row>
    <row r="7" spans="2:2" ht="30" customHeight="1">
      <c r="B7" s="113" t="s">
        <v>22</v>
      </c>
    </row>
    <row r="8" spans="2:2" ht="20.100000000000001" customHeight="1">
      <c r="B8" s="114" t="s">
        <v>3</v>
      </c>
    </row>
    <row r="9" spans="2:2" ht="20.100000000000001" customHeight="1">
      <c r="B9" s="113" t="s">
        <v>4</v>
      </c>
    </row>
    <row r="10" spans="2:2" s="107" customFormat="1" ht="15" customHeight="1">
      <c r="B10" s="112" t="s">
        <v>23</v>
      </c>
    </row>
    <row r="11" spans="2:2" ht="30" customHeight="1">
      <c r="B11" s="115" t="s">
        <v>31</v>
      </c>
    </row>
    <row r="12" spans="2:2" ht="15" customHeight="1">
      <c r="B12" s="112" t="s">
        <v>24</v>
      </c>
    </row>
    <row r="13" spans="2:2" ht="15" customHeight="1">
      <c r="B13" s="115" t="s">
        <v>20</v>
      </c>
    </row>
    <row r="14" spans="2:2" s="11" customFormat="1" ht="45" customHeight="1">
      <c r="B14" s="113" t="s">
        <v>25</v>
      </c>
    </row>
    <row r="15" spans="2:2" ht="45" customHeight="1">
      <c r="B15" s="113" t="s">
        <v>5</v>
      </c>
    </row>
    <row r="16" spans="2:2" ht="20.100000000000001" customHeight="1">
      <c r="B16" s="116" t="s">
        <v>6</v>
      </c>
    </row>
    <row r="17" ht="45"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sheetData>
  <sheetProtection algorithmName="SHA-512" hashValue="cWOw686LRdT8N0TBXnsitVcIcQa81ct9iODmNGHMXdUeNCjq3GQl+BrYwnzyBwTxMzO/qSADa4SseG1Ui+nMjg==" saltValue="sHsJybDhAHGaF951jxquUg=="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B1:V41"/>
  <sheetViews>
    <sheetView showGridLines="0" showRowColHeaders="0" zoomScaleNormal="100" workbookViewId="0">
      <pane ySplit="4" topLeftCell="A17" activePane="bottomLeft" state="frozenSplit"/>
      <selection pane="bottomLeft" activeCell="F32" sqref="F32"/>
    </sheetView>
  </sheetViews>
  <sheetFormatPr baseColWidth="10" defaultColWidth="11.44140625" defaultRowHeight="13.8"/>
  <cols>
    <col min="1" max="1" width="1.6640625" style="3" customWidth="1"/>
    <col min="2" max="2" width="42.6640625" style="1" customWidth="1"/>
    <col min="3" max="3" width="11.6640625" style="1" customWidth="1"/>
    <col min="4" max="4" width="0.88671875" customWidth="1"/>
    <col min="5" max="5" width="42.6640625" style="3" customWidth="1"/>
    <col min="6" max="6" width="11.6640625" style="1" customWidth="1"/>
    <col min="7" max="7" width="1.6640625" style="18" customWidth="1"/>
    <col min="20" max="16384" width="11.44140625" style="3"/>
  </cols>
  <sheetData>
    <row r="1" spans="2:22" ht="6" customHeight="1"/>
    <row r="2" spans="2:22" ht="21.9" customHeight="1">
      <c r="B2" s="294" t="s">
        <v>51</v>
      </c>
      <c r="C2" s="295"/>
      <c r="D2" s="295"/>
      <c r="E2" s="295"/>
      <c r="F2" s="296"/>
      <c r="G2" s="143"/>
      <c r="H2" s="144"/>
    </row>
    <row r="3" spans="2:22" ht="6" customHeight="1"/>
    <row r="4" spans="2:22" ht="30" customHeight="1">
      <c r="B4" s="215" t="s">
        <v>42</v>
      </c>
      <c r="C4" s="216" t="s">
        <v>53</v>
      </c>
      <c r="E4" s="203" t="s">
        <v>43</v>
      </c>
      <c r="F4" s="204" t="s">
        <v>53</v>
      </c>
    </row>
    <row r="5" spans="2:22" s="4" customFormat="1" ht="20.100000000000001" customHeight="1">
      <c r="B5" s="183" t="s">
        <v>54</v>
      </c>
      <c r="C5" s="124"/>
      <c r="E5" s="198" t="s">
        <v>75</v>
      </c>
      <c r="F5" s="124">
        <v>12000</v>
      </c>
      <c r="G5" s="19"/>
      <c r="H5" s="4">
        <f>120000*35/360</f>
        <v>11666.666666666666</v>
      </c>
      <c r="T5" s="5"/>
      <c r="U5" s="5"/>
      <c r="V5" s="10"/>
    </row>
    <row r="6" spans="2:22" s="4" customFormat="1" ht="20.100000000000001" customHeight="1">
      <c r="B6" s="184" t="s">
        <v>55</v>
      </c>
      <c r="C6" s="125">
        <v>0</v>
      </c>
      <c r="E6" s="199" t="s">
        <v>76</v>
      </c>
      <c r="F6" s="136"/>
      <c r="G6" s="19"/>
      <c r="T6" s="5"/>
      <c r="U6" s="5"/>
      <c r="V6" s="10"/>
    </row>
    <row r="7" spans="2:22" s="4" customFormat="1" ht="20.100000000000001" customHeight="1">
      <c r="B7" s="185" t="s">
        <v>56</v>
      </c>
      <c r="C7" s="126">
        <f>SUM(C5:C6)</f>
        <v>0</v>
      </c>
      <c r="E7" s="200" t="s">
        <v>77</v>
      </c>
      <c r="F7" s="125"/>
      <c r="G7" s="19"/>
      <c r="T7" s="5"/>
      <c r="U7" s="5"/>
      <c r="V7" s="10"/>
    </row>
    <row r="8" spans="2:22" s="4" customFormat="1" ht="20.100000000000001" customHeight="1">
      <c r="B8" s="186" t="s">
        <v>57</v>
      </c>
      <c r="C8" s="127"/>
      <c r="E8" s="201"/>
      <c r="F8" s="137"/>
      <c r="G8" s="19"/>
      <c r="T8" s="5"/>
      <c r="U8" s="5"/>
      <c r="V8" s="10"/>
    </row>
    <row r="9" spans="2:22" s="4" customFormat="1" ht="20.100000000000001" customHeight="1">
      <c r="B9" s="187" t="s">
        <v>58</v>
      </c>
      <c r="C9" s="128">
        <f>IF(ISBLANK(C5),0,C5*C8)</f>
        <v>0</v>
      </c>
      <c r="E9" s="202" t="s">
        <v>78</v>
      </c>
      <c r="F9" s="138"/>
      <c r="G9" s="19"/>
      <c r="T9" s="5"/>
      <c r="U9" s="5"/>
      <c r="V9" s="10"/>
    </row>
    <row r="10" spans="2:22" s="4" customFormat="1" ht="21.9" customHeight="1">
      <c r="B10" s="209" t="s">
        <v>59</v>
      </c>
      <c r="C10" s="210">
        <f>C5+C6+C9</f>
        <v>0</v>
      </c>
      <c r="E10" s="211" t="s">
        <v>79</v>
      </c>
      <c r="F10" s="212">
        <f>SUM(F5:F8)-F9</f>
        <v>12000</v>
      </c>
      <c r="G10" s="20"/>
      <c r="T10" s="5"/>
      <c r="U10" s="5"/>
      <c r="V10" s="10"/>
    </row>
    <row r="11" spans="2:22" s="4" customFormat="1" ht="20.100000000000001" customHeight="1">
      <c r="B11" s="188" t="s">
        <v>60</v>
      </c>
      <c r="C11" s="129"/>
      <c r="E11" s="191" t="s">
        <v>87</v>
      </c>
      <c r="F11" s="129">
        <v>5000</v>
      </c>
      <c r="G11" s="20"/>
    </row>
    <row r="12" spans="2:22" s="4" customFormat="1" ht="20.100000000000001" customHeight="1">
      <c r="B12" s="184" t="s">
        <v>61</v>
      </c>
      <c r="C12" s="130"/>
      <c r="E12" s="184" t="s">
        <v>88</v>
      </c>
      <c r="F12" s="130"/>
      <c r="G12" s="20"/>
    </row>
    <row r="13" spans="2:22" s="4" customFormat="1" ht="21.9" customHeight="1">
      <c r="B13" s="209" t="s">
        <v>101</v>
      </c>
      <c r="C13" s="210">
        <f>SUM(C11:C12)</f>
        <v>0</v>
      </c>
      <c r="E13" s="211" t="s">
        <v>102</v>
      </c>
      <c r="F13" s="212">
        <f>IF(ISERROR((F11+F12)/2),0,(F11+F12)/2)</f>
        <v>2500</v>
      </c>
      <c r="G13" s="20"/>
    </row>
    <row r="14" spans="2:22" s="4" customFormat="1" ht="19.5" customHeight="1">
      <c r="B14" s="189" t="s">
        <v>62</v>
      </c>
      <c r="C14" s="131"/>
      <c r="E14" s="191" t="s">
        <v>89</v>
      </c>
      <c r="F14" s="129">
        <v>5000</v>
      </c>
      <c r="G14" s="21"/>
    </row>
    <row r="15" spans="2:22" s="4" customFormat="1" ht="20.100000000000001" customHeight="1">
      <c r="B15" s="190" t="s">
        <v>61</v>
      </c>
      <c r="C15" s="129"/>
      <c r="E15" s="184" t="s">
        <v>90</v>
      </c>
      <c r="F15" s="130">
        <v>5000</v>
      </c>
      <c r="G15" s="21"/>
    </row>
    <row r="16" spans="2:22" s="9" customFormat="1" ht="21.9" customHeight="1">
      <c r="B16" s="209" t="s">
        <v>63</v>
      </c>
      <c r="C16" s="210">
        <f>SUM(C14:C15)</f>
        <v>0</v>
      </c>
      <c r="D16" s="4"/>
      <c r="E16" s="211" t="s">
        <v>86</v>
      </c>
      <c r="F16" s="212">
        <f>IF(ISERROR((F14+F15)/2),0,(F14+F15)/2)</f>
        <v>5000</v>
      </c>
      <c r="G16" s="12"/>
    </row>
    <row r="17" spans="2:21" s="4" customFormat="1" ht="20.100000000000001" customHeight="1">
      <c r="B17" s="189" t="s">
        <v>64</v>
      </c>
      <c r="C17" s="131"/>
      <c r="E17" s="191" t="s">
        <v>95</v>
      </c>
      <c r="F17" s="129"/>
      <c r="G17" s="21"/>
    </row>
    <row r="18" spans="2:21" s="4" customFormat="1" ht="20.100000000000001" customHeight="1">
      <c r="B18" s="190" t="s">
        <v>61</v>
      </c>
      <c r="C18" s="129"/>
      <c r="E18" s="184" t="s">
        <v>94</v>
      </c>
      <c r="F18" s="130"/>
      <c r="G18" s="21"/>
    </row>
    <row r="19" spans="2:21" s="9" customFormat="1" ht="21.9" customHeight="1">
      <c r="B19" s="209" t="s">
        <v>65</v>
      </c>
      <c r="C19" s="210">
        <f>SUM(C17:C18)</f>
        <v>0</v>
      </c>
      <c r="D19" s="4"/>
      <c r="E19" s="211" t="s">
        <v>96</v>
      </c>
      <c r="F19" s="212">
        <f>IF(ISERROR((F17+F18)/2),0,(F17+F18)/2)</f>
        <v>0</v>
      </c>
      <c r="G19" s="12"/>
    </row>
    <row r="20" spans="2:21" s="4" customFormat="1" ht="19.5" customHeight="1">
      <c r="B20" s="189" t="s">
        <v>66</v>
      </c>
      <c r="C20" s="131"/>
      <c r="E20" s="191" t="s">
        <v>91</v>
      </c>
      <c r="F20" s="129"/>
      <c r="G20" s="21"/>
      <c r="T20" s="10"/>
    </row>
    <row r="21" spans="2:21" s="4" customFormat="1" ht="20.100000000000001" customHeight="1">
      <c r="B21" s="190" t="s">
        <v>61</v>
      </c>
      <c r="C21" s="129"/>
      <c r="E21" s="184" t="s">
        <v>92</v>
      </c>
      <c r="F21" s="130"/>
      <c r="G21" s="21"/>
    </row>
    <row r="22" spans="2:21" s="9" customFormat="1" ht="21.9" customHeight="1">
      <c r="B22" s="209" t="s">
        <v>67</v>
      </c>
      <c r="C22" s="210">
        <f>SUM(C20:C21)</f>
        <v>0</v>
      </c>
      <c r="D22" s="4"/>
      <c r="E22" s="211" t="s">
        <v>93</v>
      </c>
      <c r="F22" s="212">
        <f>IF(ISERROR((F20+F21)/2),0,(F20+F21)/2)</f>
        <v>0</v>
      </c>
      <c r="G22" s="12"/>
    </row>
    <row r="23" spans="2:21" s="4" customFormat="1" ht="20.100000000000001" customHeight="1">
      <c r="B23" s="191" t="s">
        <v>28</v>
      </c>
      <c r="C23" s="129"/>
      <c r="E23" s="186" t="s">
        <v>80</v>
      </c>
      <c r="F23" s="127"/>
      <c r="G23" s="21"/>
    </row>
    <row r="24" spans="2:21" s="9" customFormat="1" ht="21.9" customHeight="1">
      <c r="B24" s="213" t="s">
        <v>68</v>
      </c>
      <c r="C24" s="214">
        <f>C11+C20+C23</f>
        <v>0</v>
      </c>
      <c r="D24" s="4"/>
      <c r="E24" s="211" t="s">
        <v>81</v>
      </c>
      <c r="F24" s="212">
        <f>IF(ISERROR(C24*F23),0,C24*F23)</f>
        <v>0</v>
      </c>
      <c r="G24" s="12"/>
    </row>
    <row r="25" spans="2:21" s="8" customFormat="1" ht="21.9" customHeight="1">
      <c r="B25" s="192" t="s">
        <v>69</v>
      </c>
      <c r="C25" s="132">
        <f>C24</f>
        <v>0</v>
      </c>
      <c r="E25" s="183" t="s">
        <v>97</v>
      </c>
      <c r="F25" s="139"/>
      <c r="G25" s="17"/>
    </row>
    <row r="26" spans="2:21" s="8" customFormat="1" ht="21.9" customHeight="1">
      <c r="B26" s="193" t="s">
        <v>70</v>
      </c>
      <c r="C26" s="133">
        <f>F24</f>
        <v>0</v>
      </c>
      <c r="E26" s="205" t="s">
        <v>98</v>
      </c>
      <c r="F26" s="207"/>
      <c r="G26" s="17"/>
    </row>
    <row r="27" spans="2:21" s="9" customFormat="1" ht="21.9" customHeight="1">
      <c r="B27" s="209" t="s">
        <v>71</v>
      </c>
      <c r="C27" s="210">
        <f>SUM(C25:C26)</f>
        <v>0</v>
      </c>
      <c r="D27" s="4"/>
      <c r="E27" s="211" t="s">
        <v>99</v>
      </c>
      <c r="F27" s="212">
        <f>F25-F26</f>
        <v>0</v>
      </c>
      <c r="G27" s="17"/>
    </row>
    <row r="28" spans="2:21" s="9" customFormat="1" ht="21.9" customHeight="1">
      <c r="B28" s="74" t="s">
        <v>72</v>
      </c>
      <c r="C28" s="134"/>
      <c r="E28" s="190" t="s">
        <v>82</v>
      </c>
      <c r="F28" s="134"/>
      <c r="G28" s="118" t="str">
        <f>IF(ISBLANK('BFR ou DFR'!C13),1," ")</f>
        <v xml:space="preserve"> </v>
      </c>
    </row>
    <row r="29" spans="2:21" s="9" customFormat="1" ht="21.9" customHeight="1">
      <c r="B29" s="194" t="s">
        <v>73</v>
      </c>
      <c r="C29" s="135"/>
      <c r="E29" s="205" t="s">
        <v>100</v>
      </c>
      <c r="F29" s="206"/>
      <c r="G29" s="118" t="str">
        <f>IF(ISBLANK('BFR ou DFR'!C14),1," ")</f>
        <v xml:space="preserve"> </v>
      </c>
    </row>
    <row r="30" spans="2:21" s="9" customFormat="1" ht="21.9" customHeight="1">
      <c r="B30" s="209" t="s">
        <v>74</v>
      </c>
      <c r="C30" s="210">
        <f>IF(ISERROR(C28*(1-C29)),0,(C28*(1-C29)))</f>
        <v>0</v>
      </c>
      <c r="D30" s="4"/>
      <c r="E30" s="211" t="s">
        <v>83</v>
      </c>
      <c r="F30" s="212">
        <f>F28-F29</f>
        <v>0</v>
      </c>
      <c r="G30" s="14"/>
    </row>
    <row r="31" spans="2:21" s="9" customFormat="1" ht="21.9" customHeight="1">
      <c r="B31" s="195" t="s">
        <v>104</v>
      </c>
      <c r="C31" s="140"/>
      <c r="E31" s="195" t="s">
        <v>84</v>
      </c>
      <c r="F31" s="140"/>
      <c r="G31" s="14"/>
      <c r="U31" s="111"/>
    </row>
    <row r="32" spans="2:21" s="9" customFormat="1" ht="21.9" customHeight="1">
      <c r="B32" s="196"/>
      <c r="C32" s="141"/>
      <c r="E32" s="197" t="s">
        <v>85</v>
      </c>
      <c r="F32" s="142">
        <f>C9</f>
        <v>0</v>
      </c>
      <c r="G32" s="16"/>
      <c r="T32" s="110"/>
      <c r="U32" s="111"/>
    </row>
    <row r="33" spans="2:21" ht="6" customHeight="1">
      <c r="F33" s="104"/>
      <c r="G33" s="16"/>
      <c r="T33" s="14"/>
      <c r="U33" s="14"/>
    </row>
    <row r="34" spans="2:21" ht="21.9" customHeight="1">
      <c r="B34" s="3"/>
      <c r="C34" s="3"/>
      <c r="F34" s="3"/>
      <c r="G34" s="12"/>
      <c r="U34" s="6"/>
    </row>
    <row r="35" spans="2:21" ht="21.9" customHeight="1">
      <c r="B35" s="3"/>
      <c r="C35" s="3"/>
      <c r="F35" s="3"/>
      <c r="G35" s="12"/>
      <c r="U35" s="6"/>
    </row>
    <row r="36" spans="2:21" ht="6" customHeight="1">
      <c r="B36" s="3"/>
      <c r="C36" s="3"/>
      <c r="F36" s="3"/>
      <c r="G36" s="12"/>
      <c r="U36" s="6"/>
    </row>
    <row r="37" spans="2:21" ht="20.100000000000001" customHeight="1">
      <c r="B37" s="15"/>
      <c r="C37" s="15"/>
      <c r="F37" s="3"/>
      <c r="G37" s="13"/>
    </row>
    <row r="38" spans="2:21" s="7" customFormat="1" ht="6" customHeight="1">
      <c r="B38" s="1"/>
      <c r="C38" s="1"/>
      <c r="E38" s="3"/>
      <c r="F38" s="1"/>
      <c r="G38" s="13"/>
    </row>
    <row r="39" spans="2:21" ht="20.100000000000001" customHeight="1">
      <c r="B39" s="7"/>
      <c r="C39" s="7"/>
      <c r="E39" s="7"/>
      <c r="F39" s="7"/>
      <c r="G39" s="13"/>
    </row>
    <row r="40" spans="2:21" ht="6" customHeight="1">
      <c r="G40" s="13"/>
    </row>
    <row r="41" spans="2:21" ht="20.100000000000001" customHeight="1"/>
  </sheetData>
  <sheetProtection algorithmName="SHA-512" hashValue="3lxqdAJJ5E/EgLWjtj9tgNmeQ4JKFfil25bzgEdwKJQpYKumSLSPV4w+W+4WTLh0Ofd0q/9hNgqGDHwqjz5EBQ==" saltValue="ca4XtyhHQ+Dyg+QdhJoGXg==" spinCount="100000" sheet="1" formatCells="0" formatColumns="0" formatRows="0" insertColumns="0" insertRows="0" insertHyperlinks="0" deleteColumns="0" deleteRows="0" sort="0" autoFilter="0" pivotTables="0"/>
  <mergeCells count="1">
    <mergeCell ref="B2:F2"/>
  </mergeCells>
  <phoneticPr fontId="0" type="noConversion"/>
  <conditionalFormatting sqref="U35:U36">
    <cfRule type="cellIs" dxfId="56" priority="53" stopIfTrue="1" operator="greaterThan">
      <formula>0</formula>
    </cfRule>
    <cfRule type="cellIs" dxfId="55" priority="54" stopIfTrue="1" operator="equal">
      <formula>0</formula>
    </cfRule>
  </conditionalFormatting>
  <conditionalFormatting sqref="T33:U33">
    <cfRule type="cellIs" dxfId="54" priority="41" stopIfTrue="1" operator="lessThan">
      <formula>0</formula>
    </cfRule>
    <cfRule type="cellIs" dxfId="53" priority="42" stopIfTrue="1" operator="greaterThan">
      <formula>0</formula>
    </cfRule>
  </conditionalFormatting>
  <conditionalFormatting sqref="G30:G31">
    <cfRule type="cellIs" dxfId="52" priority="21" stopIfTrue="1" operator="lessThan">
      <formula>0</formula>
    </cfRule>
    <cfRule type="cellIs" dxfId="51" priority="22" stopIfTrue="1" operator="greaterThan">
      <formula>0</formula>
    </cfRule>
  </conditionalFormatting>
  <dataValidations count="1">
    <dataValidation allowBlank="1" showInputMessage="1" showErrorMessage="1" prompt="cotisations salariales et patronales" sqref="C31" xr:uid="{00000000-0002-0000-0100-000000000000}"/>
  </dataValidations>
  <pageMargins left="0.78740157499999996" right="0.78740157499999996" top="0.984251969" bottom="0.984251969" header="0.4921259845" footer="0.4921259845"/>
  <pageSetup paperSize="9" orientation="portrait"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8"/>
  <sheetViews>
    <sheetView showGridLines="0" showRowColHeaders="0" workbookViewId="0">
      <pane ySplit="3" topLeftCell="A19" activePane="bottomLeft" state="frozenSplit"/>
      <selection pane="bottomLeft" activeCell="G7" sqref="G7"/>
    </sheetView>
  </sheetViews>
  <sheetFormatPr baseColWidth="10" defaultRowHeight="13.8"/>
  <cols>
    <col min="1" max="1" width="1.6640625" customWidth="1"/>
    <col min="2" max="2" width="42.6640625" style="3" customWidth="1"/>
    <col min="3" max="3" width="11.33203125" style="2" customWidth="1"/>
    <col min="4" max="4" width="12.6640625" style="3" customWidth="1"/>
    <col min="5" max="5" width="11.33203125" style="3" customWidth="1"/>
    <col min="6" max="6" width="0.88671875" style="3" customWidth="1"/>
    <col min="7" max="9" width="10.6640625" style="3" customWidth="1"/>
    <col min="10" max="10" width="11.33203125" style="3" customWidth="1"/>
    <col min="11" max="11" width="0.88671875" style="3" customWidth="1"/>
    <col min="12" max="12" width="12.6640625" style="3" customWidth="1"/>
    <col min="13" max="13" width="11.33203125" style="3" customWidth="1"/>
  </cols>
  <sheetData>
    <row r="1" spans="1:13" ht="6" customHeight="1"/>
    <row r="2" spans="1:13" ht="22.2" customHeight="1">
      <c r="B2" s="312" t="s">
        <v>111</v>
      </c>
      <c r="C2" s="313"/>
      <c r="D2" s="313"/>
      <c r="E2" s="313"/>
      <c r="F2" s="313"/>
      <c r="G2" s="313"/>
      <c r="H2" s="313"/>
      <c r="I2" s="313"/>
      <c r="J2" s="313"/>
      <c r="K2" s="313"/>
      <c r="L2" s="313"/>
      <c r="M2" s="314"/>
    </row>
    <row r="3" spans="1:13" ht="6" customHeight="1"/>
    <row r="4" spans="1:13" ht="30" customHeight="1">
      <c r="B4" s="324" t="s">
        <v>47</v>
      </c>
      <c r="C4" s="315" t="s">
        <v>17</v>
      </c>
      <c r="D4" s="326" t="s">
        <v>45</v>
      </c>
      <c r="E4" s="328" t="s">
        <v>18</v>
      </c>
      <c r="G4" s="317" t="s">
        <v>0</v>
      </c>
      <c r="H4" s="318"/>
      <c r="I4" s="318"/>
      <c r="J4" s="319"/>
      <c r="K4" s="94"/>
      <c r="L4" s="320" t="s">
        <v>32</v>
      </c>
      <c r="M4" s="322" t="s">
        <v>19</v>
      </c>
    </row>
    <row r="5" spans="1:13" ht="30" customHeight="1">
      <c r="B5" s="325"/>
      <c r="C5" s="316"/>
      <c r="D5" s="327"/>
      <c r="E5" s="329"/>
      <c r="G5" s="254" t="s">
        <v>116</v>
      </c>
      <c r="H5" s="255" t="s">
        <v>1</v>
      </c>
      <c r="I5" s="255" t="s">
        <v>117</v>
      </c>
      <c r="J5" s="256" t="s">
        <v>103</v>
      </c>
      <c r="K5" s="94"/>
      <c r="L5" s="321"/>
      <c r="M5" s="323"/>
    </row>
    <row r="6" spans="1:13" ht="22.2" customHeight="1">
      <c r="B6" s="150" t="s">
        <v>105</v>
      </c>
      <c r="C6" s="147">
        <f>ROUNDUP(IF(ISERROR('Données financières'!F10*360/'Données financières'!C10),0,'Données financières'!F10*360/'Données financières'!C10),0)</f>
        <v>0</v>
      </c>
      <c r="D6" s="148">
        <f>IF(ISERROR(CATTC/CAHT),0,CATTC/CAHT)</f>
        <v>0</v>
      </c>
      <c r="E6" s="151">
        <f t="shared" ref="E6:E15" si="0">ROUNDUP(IF(ISERROR(C6*D6),0,C6*D6),0)</f>
        <v>0</v>
      </c>
      <c r="F6" s="4"/>
      <c r="G6" s="217"/>
      <c r="H6" s="218" t="str">
        <f t="shared" ref="H6:H9" si="1">IF(ISBLANK(G6)," ",IF(E6=0,0,C6+G6))</f>
        <v xml:space="preserve"> </v>
      </c>
      <c r="I6" s="219"/>
      <c r="J6" s="220">
        <f t="shared" ref="J6:J15" si="2">D6+I6</f>
        <v>0</v>
      </c>
      <c r="K6" s="119"/>
      <c r="L6" s="156" t="str">
        <f>IF(ISERROR(ROUNDUP(IF(H6=" "," ",H6*J6),0))," ",ROUNDUP(IF(H6=" "," ",H6*J6),0))</f>
        <v xml:space="preserve"> </v>
      </c>
      <c r="M6" s="157" t="str">
        <f>IF(H6=" "," ",(L6-E6)*CAHT/360)</f>
        <v xml:space="preserve"> </v>
      </c>
    </row>
    <row r="7" spans="1:13" ht="22.2" customHeight="1">
      <c r="B7" s="152" t="s">
        <v>106</v>
      </c>
      <c r="C7" s="145">
        <f>ROUNDUP(IF(ISERROR('Données financières'!F13*360/'Données financières'!C13),0,'Données financières'!F13*360/'Données financières'!C13),0)</f>
        <v>0</v>
      </c>
      <c r="D7" s="146">
        <f>IF(ISERROR('Données financières'!C13/CAHT),0,'Données financières'!C13/CAHT)</f>
        <v>0</v>
      </c>
      <c r="E7" s="153">
        <f t="shared" si="0"/>
        <v>0</v>
      </c>
      <c r="F7" s="4"/>
      <c r="G7" s="221"/>
      <c r="H7" s="222" t="str">
        <f t="shared" si="1"/>
        <v xml:space="preserve"> </v>
      </c>
      <c r="I7" s="223"/>
      <c r="J7" s="224">
        <f t="shared" si="2"/>
        <v>0</v>
      </c>
      <c r="K7" s="119"/>
      <c r="L7" s="158" t="str">
        <f t="shared" ref="L7:L15" si="3">IF(ISERROR(ROUNDUP(IF(H7=" "," ",H7*J7),0))," ",ROUNDUP(IF(H7=" "," ",H7*J7),0))</f>
        <v xml:space="preserve"> </v>
      </c>
      <c r="M7" s="159" t="str">
        <f>IF(H7=" "," ",(L7-E7)*CAHT/360)</f>
        <v xml:space="preserve"> </v>
      </c>
    </row>
    <row r="8" spans="1:13" ht="22.2" customHeight="1">
      <c r="B8" s="152" t="s">
        <v>107</v>
      </c>
      <c r="C8" s="145">
        <f>ROUNDUP(IF(ISERROR('Données financières'!F16*360/'Données financières'!C16),0,'Données financières'!F16*360/'Données financières'!C16),0)</f>
        <v>0</v>
      </c>
      <c r="D8" s="146">
        <f>IF(ISERROR('Données financières'!C16/CAHT),0,'Données financières'!C16/CAHT)</f>
        <v>0</v>
      </c>
      <c r="E8" s="153">
        <f t="shared" si="0"/>
        <v>0</v>
      </c>
      <c r="F8" s="4"/>
      <c r="G8" s="221"/>
      <c r="H8" s="222" t="str">
        <f t="shared" si="1"/>
        <v xml:space="preserve"> </v>
      </c>
      <c r="I8" s="223"/>
      <c r="J8" s="224">
        <f t="shared" si="2"/>
        <v>0</v>
      </c>
      <c r="K8" s="119"/>
      <c r="L8" s="158" t="str">
        <f t="shared" si="3"/>
        <v xml:space="preserve"> </v>
      </c>
      <c r="M8" s="159" t="str">
        <f>IF(ISERROR(IF(H8=" "," ",(L8-E8)*CAHT/360))," ",IF(H8=" "," ",(L8-E8)*CAHT/360))</f>
        <v xml:space="preserve"> </v>
      </c>
    </row>
    <row r="9" spans="1:13" ht="22.2" customHeight="1">
      <c r="B9" s="152" t="s">
        <v>110</v>
      </c>
      <c r="C9" s="145">
        <f>ROUNDUP(IF(ISERROR('Données financières'!F19*360/'Données financières'!C19),0,'Données financières'!F19*360/'Données financières'!C19),0)</f>
        <v>0</v>
      </c>
      <c r="D9" s="146">
        <f>IF(ISERROR('Données financières'!C19/CAHT),0,'Données financières'!C19/CAHT)</f>
        <v>0</v>
      </c>
      <c r="E9" s="153">
        <f t="shared" si="0"/>
        <v>0</v>
      </c>
      <c r="F9" s="4"/>
      <c r="G9" s="221"/>
      <c r="H9" s="222" t="str">
        <f t="shared" si="1"/>
        <v xml:space="preserve"> </v>
      </c>
      <c r="I9" s="223"/>
      <c r="J9" s="224">
        <f t="shared" si="2"/>
        <v>0</v>
      </c>
      <c r="K9" s="119"/>
      <c r="L9" s="158" t="str">
        <f t="shared" si="3"/>
        <v xml:space="preserve"> </v>
      </c>
      <c r="M9" s="159" t="str">
        <f>IF(ISERROR(IF(H9=" "," ",(L9-E9)*CAHT/360))," ",IF(H9=" "," ",(L9-E9)*CAHT/360))</f>
        <v xml:space="preserve"> </v>
      </c>
    </row>
    <row r="10" spans="1:13" ht="22.2" customHeight="1">
      <c r="B10" s="152" t="s">
        <v>108</v>
      </c>
      <c r="C10" s="145">
        <f>ROUNDUP(IF(ISERROR('Données financières'!F22*360/'Données financières'!C22),0,'Données financières'!F22*360/'Données financières'!C22),0)</f>
        <v>0</v>
      </c>
      <c r="D10" s="146">
        <f>IF(ISERROR('Données financières'!C22/CAHT),0,'Données financières'!C22/CAHT)</f>
        <v>0</v>
      </c>
      <c r="E10" s="153">
        <f t="shared" si="0"/>
        <v>0</v>
      </c>
      <c r="F10" s="4"/>
      <c r="G10" s="221"/>
      <c r="H10" s="222" t="str">
        <f>IF(ISBLANK(G10)," ",IF(E10=0,0,C10+G10))</f>
        <v xml:space="preserve"> </v>
      </c>
      <c r="I10" s="223"/>
      <c r="J10" s="224">
        <f t="shared" si="2"/>
        <v>0</v>
      </c>
      <c r="K10" s="119"/>
      <c r="L10" s="158" t="str">
        <f t="shared" si="3"/>
        <v xml:space="preserve"> </v>
      </c>
      <c r="M10" s="159" t="str">
        <f>IF(ISERROR(IF(H10=" "," ",(L10-E10)*CAHT/360))," ",IF(H10=" "," ",(L10-E10)*CAHT/360))</f>
        <v xml:space="preserve"> </v>
      </c>
    </row>
    <row r="11" spans="1:13" ht="22.2" customHeight="1">
      <c r="B11" s="176" t="s">
        <v>33</v>
      </c>
      <c r="C11" s="177">
        <v>35</v>
      </c>
      <c r="D11" s="178">
        <f>IF(ISERROR('Données financières'!F24/CAHT),0,'Données financières'!F24/CAHT)</f>
        <v>0</v>
      </c>
      <c r="E11" s="179">
        <f t="shared" si="0"/>
        <v>0</v>
      </c>
      <c r="F11" s="4"/>
      <c r="G11" s="225"/>
      <c r="H11" s="226" t="str">
        <f>IF(ISBLANK(G11)," ",IF(E11=0,0,C11+G11))</f>
        <v xml:space="preserve"> </v>
      </c>
      <c r="I11" s="227"/>
      <c r="J11" s="228">
        <f t="shared" si="2"/>
        <v>0</v>
      </c>
      <c r="K11" s="119"/>
      <c r="L11" s="180" t="str">
        <f t="shared" si="3"/>
        <v xml:space="preserve"> </v>
      </c>
      <c r="M11" s="159" t="str">
        <f>IF(ISERROR(IF(H11=" "," ",(L11-E11)*CAHT/360))," ",IF(H11=" "," ",(L11-E11)*CAHT/360))</f>
        <v xml:space="preserve"> </v>
      </c>
    </row>
    <row r="12" spans="1:13" ht="22.2" customHeight="1">
      <c r="B12" s="233" t="s">
        <v>109</v>
      </c>
      <c r="C12" s="234">
        <f>ROUNDUP(IF(ISERROR('Données financières'!F27*360/'Données financières'!C27),0,'Données financières'!F27*360/'Données financières'!C27),0)</f>
        <v>0</v>
      </c>
      <c r="D12" s="235">
        <f>IF(ISERROR('Données financières'!C27/CAHT),0,'Données financières'!C27/CAHT)</f>
        <v>0</v>
      </c>
      <c r="E12" s="236">
        <f t="shared" si="0"/>
        <v>0</v>
      </c>
      <c r="F12" s="17"/>
      <c r="G12" s="229"/>
      <c r="H12" s="230" t="str">
        <f t="shared" ref="H12:H15" si="4">IF(ISBLANK(G12)," ",IF(E12=0,0,C12+G12))</f>
        <v xml:space="preserve"> </v>
      </c>
      <c r="I12" s="231"/>
      <c r="J12" s="232">
        <f t="shared" si="2"/>
        <v>0</v>
      </c>
      <c r="K12" s="120"/>
      <c r="L12" s="241" t="str">
        <f t="shared" si="3"/>
        <v xml:space="preserve"> </v>
      </c>
      <c r="M12" s="242" t="str">
        <f t="shared" ref="M12:M17" si="5">IF(ISERROR(IF(H12=" "," ",(L12-E12)*CAHT/360))," ",IF(H12=" "," ",(L12-E12)*CAHT/360))</f>
        <v xml:space="preserve"> </v>
      </c>
    </row>
    <row r="13" spans="1:13" ht="22.2" customHeight="1">
      <c r="A13" s="118" t="str">
        <f>IF(ISBLANK(C13),1," ")</f>
        <v xml:space="preserve"> </v>
      </c>
      <c r="B13" s="237" t="str">
        <f>IF(ISBLANK(C13)," = Délai de paiement personnel à renseigner"," = Délai de paiement du personnel")</f>
        <v xml:space="preserve"> = Délai de paiement du personnel</v>
      </c>
      <c r="C13" s="238">
        <v>15</v>
      </c>
      <c r="D13" s="239">
        <f>IF(ISERROR('Données financières'!C30/CAHT),0,'Données financières'!C30/CAHT)</f>
        <v>0</v>
      </c>
      <c r="E13" s="240">
        <f t="shared" si="0"/>
        <v>0</v>
      </c>
      <c r="F13" s="16"/>
      <c r="G13" s="221"/>
      <c r="H13" s="222" t="str">
        <f t="shared" si="4"/>
        <v xml:space="preserve"> </v>
      </c>
      <c r="I13" s="223"/>
      <c r="J13" s="224">
        <f t="shared" si="2"/>
        <v>0</v>
      </c>
      <c r="K13" s="121"/>
      <c r="L13" s="243" t="str">
        <f t="shared" si="3"/>
        <v xml:space="preserve"> </v>
      </c>
      <c r="M13" s="244" t="str">
        <f t="shared" si="5"/>
        <v xml:space="preserve"> </v>
      </c>
    </row>
    <row r="14" spans="1:13" ht="22.2" customHeight="1">
      <c r="A14" s="118" t="str">
        <f>IF(ISBLANK(C14),1," ")</f>
        <v xml:space="preserve"> </v>
      </c>
      <c r="B14" s="237" t="str">
        <f>IF(ISBLANK(C14)," = Délai de paiement organismes sociaux à renseigner"," = Délai de paiement des organismes sociaux")</f>
        <v xml:space="preserve"> = Délai de paiement des organismes sociaux</v>
      </c>
      <c r="C14" s="238">
        <v>15</v>
      </c>
      <c r="D14" s="239">
        <f>IF(ISERROR('Données financières'!F31/CAHT),0,'Données financières'!F31/CAHT)</f>
        <v>0</v>
      </c>
      <c r="E14" s="240">
        <f t="shared" si="0"/>
        <v>0</v>
      </c>
      <c r="F14" s="16"/>
      <c r="G14" s="221"/>
      <c r="H14" s="222" t="str">
        <f t="shared" si="4"/>
        <v xml:space="preserve"> </v>
      </c>
      <c r="I14" s="223"/>
      <c r="J14" s="224">
        <f t="shared" si="2"/>
        <v>0</v>
      </c>
      <c r="K14" s="121"/>
      <c r="L14" s="243" t="str">
        <f t="shared" si="3"/>
        <v xml:space="preserve"> </v>
      </c>
      <c r="M14" s="244" t="str">
        <f t="shared" si="5"/>
        <v xml:space="preserve"> </v>
      </c>
    </row>
    <row r="15" spans="1:13" ht="22.2" customHeight="1" thickBot="1">
      <c r="B15" s="247" t="s">
        <v>52</v>
      </c>
      <c r="C15" s="248">
        <f>C11</f>
        <v>35</v>
      </c>
      <c r="D15" s="249">
        <f>IF(ISERROR('Données financières'!F32/CAHT),0,'Données financières'!F32/CAHT)</f>
        <v>0</v>
      </c>
      <c r="E15" s="250">
        <f t="shared" si="0"/>
        <v>0</v>
      </c>
      <c r="F15" s="16"/>
      <c r="G15" s="251"/>
      <c r="H15" s="218" t="str">
        <f t="shared" si="4"/>
        <v xml:space="preserve"> </v>
      </c>
      <c r="I15" s="219"/>
      <c r="J15" s="220">
        <f t="shared" si="2"/>
        <v>0</v>
      </c>
      <c r="K15" s="121"/>
      <c r="L15" s="252" t="str">
        <f t="shared" si="3"/>
        <v xml:space="preserve"> </v>
      </c>
      <c r="M15" s="253" t="str">
        <f t="shared" si="5"/>
        <v xml:space="preserve"> </v>
      </c>
    </row>
    <row r="16" spans="1:13" ht="22.2" customHeight="1" thickTop="1">
      <c r="B16" s="300" t="s">
        <v>112</v>
      </c>
      <c r="C16" s="301"/>
      <c r="D16" s="301"/>
      <c r="E16" s="288">
        <f>E6+E7+E8+E9+E10+E11</f>
        <v>0</v>
      </c>
      <c r="F16" s="4"/>
      <c r="G16" s="300" t="s">
        <v>114</v>
      </c>
      <c r="H16" s="301"/>
      <c r="I16" s="301"/>
      <c r="J16" s="311"/>
      <c r="K16" s="119"/>
      <c r="L16" s="289" t="str">
        <f>IF(ISERROR(L6+L7+L8+L9+L10+L11)," ",L6+L7+L8+L9+L10+L11)</f>
        <v xml:space="preserve"> </v>
      </c>
      <c r="M16" s="290" t="str">
        <f t="shared" si="5"/>
        <v xml:space="preserve"> </v>
      </c>
    </row>
    <row r="17" spans="2:13" ht="22.2" customHeight="1">
      <c r="B17" s="302" t="s">
        <v>113</v>
      </c>
      <c r="C17" s="303"/>
      <c r="D17" s="303"/>
      <c r="E17" s="291">
        <f>E12+E13+E14+E15</f>
        <v>0</v>
      </c>
      <c r="F17" s="245"/>
      <c r="G17" s="308" t="s">
        <v>115</v>
      </c>
      <c r="H17" s="309"/>
      <c r="I17" s="309"/>
      <c r="J17" s="310"/>
      <c r="K17" s="246"/>
      <c r="L17" s="292" t="str">
        <f>IF(ISERROR(L12+L13+L14+L15)," ",L12+L13+L14+L15)</f>
        <v xml:space="preserve"> </v>
      </c>
      <c r="M17" s="293" t="str">
        <f t="shared" si="5"/>
        <v xml:space="preserve"> </v>
      </c>
    </row>
    <row r="18" spans="2:13" ht="6" customHeight="1">
      <c r="B18" s="154"/>
      <c r="C18" s="106"/>
      <c r="D18" s="105"/>
      <c r="E18" s="155"/>
      <c r="F18" s="14"/>
      <c r="G18" s="122"/>
      <c r="H18" s="122"/>
      <c r="I18" s="122"/>
      <c r="J18" s="122"/>
      <c r="K18" s="122"/>
      <c r="L18" s="122"/>
      <c r="M18" s="122"/>
    </row>
    <row r="19" spans="2:13" s="170" customFormat="1" ht="22.2" customHeight="1">
      <c r="B19" s="165" t="s">
        <v>48</v>
      </c>
      <c r="C19" s="166">
        <f>IF((E16-E17)&gt;0,E16-E17,0)</f>
        <v>0</v>
      </c>
      <c r="D19" s="167">
        <f>C19/360</f>
        <v>0</v>
      </c>
      <c r="E19" s="160">
        <f>CAHT*C19/360</f>
        <v>0</v>
      </c>
      <c r="F19" s="16"/>
      <c r="G19" s="304" t="s">
        <v>37</v>
      </c>
      <c r="H19" s="305"/>
      <c r="I19" s="305"/>
      <c r="J19" s="168">
        <f>IF(ISERROR(IF((L16-L17)&gt;0,L16-L17,0)),0,IF((L16-L17)&gt;0,L16-L17,0))</f>
        <v>0</v>
      </c>
      <c r="K19" s="121"/>
      <c r="L19" s="169">
        <f>IF(ISERROR(J19/360)," ",J19/360)</f>
        <v>0</v>
      </c>
      <c r="M19" s="160">
        <f>IF(ISERROR(CAHT*J19/360),0,CAHT*J19/360)</f>
        <v>0</v>
      </c>
    </row>
    <row r="20" spans="2:13" s="170" customFormat="1" ht="22.2" customHeight="1">
      <c r="B20" s="171" t="s">
        <v>49</v>
      </c>
      <c r="C20" s="172">
        <f>IF((E17-E16)&gt;0,E17-E16,0)</f>
        <v>0</v>
      </c>
      <c r="D20" s="173">
        <f>C20/360</f>
        <v>0</v>
      </c>
      <c r="E20" s="161">
        <f>CAHT*C20/360</f>
        <v>0</v>
      </c>
      <c r="F20" s="16"/>
      <c r="G20" s="297" t="s">
        <v>36</v>
      </c>
      <c r="H20" s="298"/>
      <c r="I20" s="299"/>
      <c r="J20" s="174">
        <f>IF(ISERROR(IF((L17-L16)&gt;0,L17-L16,0)),0,IF((L17-L16)&gt;0,L17-L16,0))</f>
        <v>0</v>
      </c>
      <c r="K20" s="121"/>
      <c r="L20" s="175">
        <f>IF(ISERROR(J20/360)," ",J20/360)</f>
        <v>0</v>
      </c>
      <c r="M20" s="161">
        <f>IF(ISERROR(CAHT*J20/360),0,CAHT*J20/360)</f>
        <v>0</v>
      </c>
    </row>
    <row r="21" spans="2:13" ht="6" customHeight="1">
      <c r="B21" s="16"/>
      <c r="F21" s="16"/>
      <c r="G21" s="94"/>
      <c r="H21" s="94"/>
      <c r="I21" s="94"/>
      <c r="J21" s="94"/>
      <c r="K21" s="121"/>
      <c r="L21" s="94"/>
      <c r="M21" s="94"/>
    </row>
    <row r="22" spans="2:13" ht="22.2" customHeight="1">
      <c r="G22" s="94"/>
      <c r="H22" s="22"/>
      <c r="I22" s="22"/>
      <c r="J22" s="306" t="str">
        <f>IF(M22=" "," ","= Gain de trésorerie")</f>
        <v>= Gain de trésorerie</v>
      </c>
      <c r="K22" s="306"/>
      <c r="L22" s="307"/>
      <c r="M22" s="164">
        <f>IF(ISERROR(IF((M19+M20)=0,0,E19-M19-E20+M20)),0,IF((M19+M20)=0,0,E19-M19-E20+M20))</f>
        <v>0</v>
      </c>
    </row>
    <row r="23" spans="2:13" ht="22.2" customHeight="1">
      <c r="B23" s="181" t="s">
        <v>44</v>
      </c>
      <c r="C23" s="182"/>
      <c r="D23" s="123" t="s">
        <v>46</v>
      </c>
      <c r="E23" s="162">
        <f>IF(ISBLANK(C23),0,CAHT*(1+C23))</f>
        <v>0</v>
      </c>
      <c r="F23" s="13"/>
      <c r="G23" s="7"/>
      <c r="K23" s="13"/>
    </row>
    <row r="24" spans="2:13" ht="3" customHeight="1">
      <c r="B24" s="13"/>
      <c r="D24" s="7"/>
      <c r="F24" s="13"/>
      <c r="K24" s="13"/>
    </row>
    <row r="25" spans="2:13" ht="22.2" customHeight="1">
      <c r="B25" s="13"/>
      <c r="D25" s="149" t="str">
        <f>IF(E23=0," ",IF(C19&gt;0,"et le BFR égal à ",IF(C20&gt;0,"et le DFR sera égal à ")))</f>
        <v xml:space="preserve"> </v>
      </c>
      <c r="E25" s="163" t="str">
        <f>IF(ISBLANK(C23)," ",IF(C19&gt;0,E23*C19/360,IF(C20&gt;0,E23*C20/360,0)))</f>
        <v xml:space="preserve"> </v>
      </c>
      <c r="F25" s="13"/>
      <c r="J25" s="306" t="e">
        <f>IF(M25=" "," ","= Gain de trésorerie")</f>
        <v>#DIV/0!</v>
      </c>
      <c r="K25" s="306"/>
      <c r="L25" s="307"/>
      <c r="M25" s="164" t="e">
        <f>M22*E23/CAHT</f>
        <v>#DIV/0!</v>
      </c>
    </row>
    <row r="26" spans="2:13">
      <c r="F26" s="13"/>
      <c r="K26" s="13"/>
    </row>
    <row r="28" spans="2:13">
      <c r="E28" s="208"/>
    </row>
  </sheetData>
  <sheetProtection algorithmName="SHA-512" hashValue="hW6Bhe9Sp5VaMZdpujZxws/79z9K4iTdrJJr1GWsP9Lhv7+CPYiivSrGY6QDhQ5i0xS97MMZZDCoWGTUoK+IBg==" saltValue="05L483NbGr0JKfIhEOykMg==" spinCount="100000" sheet="1" formatCells="0" formatColumns="0" formatRows="0" insertColumns="0" insertRows="0" insertHyperlinks="0" deleteColumns="0" deleteRows="0" sort="0" autoFilter="0" pivotTables="0"/>
  <mergeCells count="16">
    <mergeCell ref="B2:M2"/>
    <mergeCell ref="C4:C5"/>
    <mergeCell ref="G4:J4"/>
    <mergeCell ref="L4:L5"/>
    <mergeCell ref="M4:M5"/>
    <mergeCell ref="B4:B5"/>
    <mergeCell ref="D4:D5"/>
    <mergeCell ref="E4:E5"/>
    <mergeCell ref="G20:I20"/>
    <mergeCell ref="B16:D16"/>
    <mergeCell ref="B17:D17"/>
    <mergeCell ref="G19:I19"/>
    <mergeCell ref="J25:L25"/>
    <mergeCell ref="J22:L22"/>
    <mergeCell ref="G17:J17"/>
    <mergeCell ref="G16:J16"/>
  </mergeCells>
  <conditionalFormatting sqref="C14">
    <cfRule type="expression" dxfId="50" priority="8">
      <formula>A14=1</formula>
    </cfRule>
  </conditionalFormatting>
  <conditionalFormatting sqref="C23">
    <cfRule type="cellIs" dxfId="49" priority="27" stopIfTrue="1" operator="lessThan">
      <formula>0</formula>
    </cfRule>
  </conditionalFormatting>
  <conditionalFormatting sqref="E18:J18 L18:M18">
    <cfRule type="cellIs" dxfId="48" priority="25" stopIfTrue="1" operator="lessThan">
      <formula>0</formula>
    </cfRule>
    <cfRule type="cellIs" dxfId="47" priority="26" stopIfTrue="1" operator="greaterThan">
      <formula>0</formula>
    </cfRule>
  </conditionalFormatting>
  <conditionalFormatting sqref="J22">
    <cfRule type="expression" dxfId="46" priority="28" stopIfTrue="1">
      <formula>$O$19&gt;0</formula>
    </cfRule>
  </conditionalFormatting>
  <conditionalFormatting sqref="C20:E20">
    <cfRule type="cellIs" dxfId="45" priority="24" operator="equal">
      <formula>0</formula>
    </cfRule>
  </conditionalFormatting>
  <conditionalFormatting sqref="B20">
    <cfRule type="expression" dxfId="44" priority="23">
      <formula>$C$20=0</formula>
    </cfRule>
  </conditionalFormatting>
  <conditionalFormatting sqref="C19:E19">
    <cfRule type="cellIs" dxfId="43" priority="22" operator="equal">
      <formula>0</formula>
    </cfRule>
  </conditionalFormatting>
  <conditionalFormatting sqref="J20 L20:M20">
    <cfRule type="cellIs" dxfId="42" priority="21" operator="equal">
      <formula>0</formula>
    </cfRule>
  </conditionalFormatting>
  <conditionalFormatting sqref="J19 L19:M19">
    <cfRule type="cellIs" dxfId="41" priority="20" operator="equal">
      <formula>0</formula>
    </cfRule>
  </conditionalFormatting>
  <conditionalFormatting sqref="G20">
    <cfRule type="expression" dxfId="40" priority="19">
      <formula>$J$20=0</formula>
    </cfRule>
  </conditionalFormatting>
  <conditionalFormatting sqref="B19">
    <cfRule type="expression" dxfId="39" priority="18">
      <formula>$C$19=0</formula>
    </cfRule>
  </conditionalFormatting>
  <conditionalFormatting sqref="M22">
    <cfRule type="cellIs" dxfId="38" priority="17" operator="equal">
      <formula>0</formula>
    </cfRule>
  </conditionalFormatting>
  <conditionalFormatting sqref="E25">
    <cfRule type="expression" dxfId="37" priority="15">
      <formula>$C$20&gt;0</formula>
    </cfRule>
    <cfRule type="expression" dxfId="36" priority="16">
      <formula>$C$19&gt;0</formula>
    </cfRule>
    <cfRule type="expression" dxfId="35" priority="3">
      <formula>$E$23=0</formula>
    </cfRule>
  </conditionalFormatting>
  <conditionalFormatting sqref="D25">
    <cfRule type="expression" dxfId="34" priority="14">
      <formula>$C$19&gt;0</formula>
    </cfRule>
  </conditionalFormatting>
  <conditionalFormatting sqref="K18">
    <cfRule type="cellIs" dxfId="33" priority="12" stopIfTrue="1" operator="lessThan">
      <formula>0</formula>
    </cfRule>
    <cfRule type="cellIs" dxfId="32" priority="13" stopIfTrue="1" operator="greaterThan">
      <formula>0</formula>
    </cfRule>
  </conditionalFormatting>
  <conditionalFormatting sqref="B13">
    <cfRule type="expression" dxfId="31" priority="11">
      <formula>A13=1</formula>
    </cfRule>
  </conditionalFormatting>
  <conditionalFormatting sqref="C13">
    <cfRule type="expression" dxfId="30" priority="10">
      <formula>A13=1</formula>
    </cfRule>
  </conditionalFormatting>
  <conditionalFormatting sqref="B14">
    <cfRule type="expression" dxfId="29" priority="9">
      <formula>A14=1</formula>
    </cfRule>
  </conditionalFormatting>
  <conditionalFormatting sqref="G19:I19">
    <cfRule type="expression" dxfId="28" priority="7">
      <formula>$J$19=0</formula>
    </cfRule>
  </conditionalFormatting>
  <conditionalFormatting sqref="J25">
    <cfRule type="expression" dxfId="27" priority="6" stopIfTrue="1">
      <formula>$O$19&gt;0</formula>
    </cfRule>
  </conditionalFormatting>
  <conditionalFormatting sqref="M25">
    <cfRule type="cellIs" dxfId="26" priority="5" operator="equal">
      <formula>0</formula>
    </cfRule>
    <cfRule type="expression" dxfId="25" priority="2">
      <formula>$E$23=0</formula>
    </cfRule>
  </conditionalFormatting>
  <conditionalFormatting sqref="E23">
    <cfRule type="cellIs" dxfId="24" priority="4" operator="equal">
      <formula>0</formula>
    </cfRule>
  </conditionalFormatting>
  <conditionalFormatting sqref="J25:L25">
    <cfRule type="expression" dxfId="23" priority="1">
      <formula>$E$23=0</formula>
    </cfRule>
  </conditionalFormatting>
  <dataValidations count="1">
    <dataValidation allowBlank="1" showInputMessage="1" showErrorMessage="1" prompt="Il faut renseigner toutes les cases de cette colonne_x000a_Si pas de changement, inscrire 0" sqref="G6:G15" xr:uid="{CE978944-3EDC-46B6-B8FE-604B4775D363}"/>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sheetPr>
  <dimension ref="B1:P29"/>
  <sheetViews>
    <sheetView showGridLines="0" workbookViewId="0">
      <selection activeCell="B26" sqref="B26"/>
    </sheetView>
  </sheetViews>
  <sheetFormatPr baseColWidth="10" defaultColWidth="11.44140625" defaultRowHeight="13.8"/>
  <cols>
    <col min="1" max="1" width="1.6640625" style="22" customWidth="1"/>
    <col min="2" max="2" width="19.88671875" style="22" customWidth="1"/>
    <col min="3" max="3" width="12.77734375" style="22" customWidth="1"/>
    <col min="4" max="4" width="8.77734375" style="23" customWidth="1"/>
    <col min="5" max="5" width="12.6640625" style="24" customWidth="1"/>
    <col min="6" max="6" width="9.6640625" style="24" customWidth="1"/>
    <col min="7" max="7" width="0.88671875" style="22" customWidth="1"/>
    <col min="8" max="8" width="10.88671875" style="22" customWidth="1"/>
    <col min="9" max="9" width="0.88671875" style="22" customWidth="1"/>
    <col min="10" max="10" width="12.6640625" style="24" customWidth="1"/>
    <col min="11" max="11" width="7.6640625" style="24" customWidth="1"/>
    <col min="12" max="12" width="1.6640625" style="25" customWidth="1"/>
    <col min="13" max="13" width="12.6640625" style="24" customWidth="1"/>
    <col min="14" max="14" width="11.6640625" style="22" bestFit="1" customWidth="1"/>
    <col min="15" max="16384" width="11.44140625" style="22"/>
  </cols>
  <sheetData>
    <row r="1" spans="2:15" ht="6" customHeight="1"/>
    <row r="2" spans="2:15" ht="21.9" customHeight="1">
      <c r="B2" s="331" t="s">
        <v>35</v>
      </c>
      <c r="C2" s="332"/>
      <c r="D2" s="332"/>
      <c r="E2" s="332"/>
      <c r="F2" s="332"/>
      <c r="G2" s="332"/>
      <c r="H2" s="332"/>
      <c r="I2" s="332"/>
      <c r="J2" s="332"/>
      <c r="K2" s="332"/>
      <c r="L2" s="332"/>
      <c r="M2" s="333"/>
    </row>
    <row r="3" spans="2:15" ht="6" customHeight="1"/>
    <row r="4" spans="2:15" s="100" customFormat="1" ht="15" customHeight="1">
      <c r="C4" s="101"/>
      <c r="D4" s="103">
        <f>IF(AND(C6&gt;1,ISBLANK(tva)),1,0)</f>
        <v>0</v>
      </c>
      <c r="E4" s="330" t="str">
        <f>IF(AND(C6&gt;0,ISBLANK(tva)),"Indiquer le taux de TVA"," ")</f>
        <v xml:space="preserve"> </v>
      </c>
      <c r="F4" s="330"/>
      <c r="H4" s="283" t="s">
        <v>121</v>
      </c>
      <c r="K4" s="102"/>
      <c r="L4" s="25"/>
      <c r="M4" s="284" t="s">
        <v>7</v>
      </c>
    </row>
    <row r="5" spans="2:15" ht="3" customHeight="1">
      <c r="H5" s="94"/>
    </row>
    <row r="6" spans="2:15" ht="20.100000000000001" customHeight="1">
      <c r="B6" s="96" t="s">
        <v>122</v>
      </c>
      <c r="C6" s="99"/>
      <c r="D6" s="97" t="str">
        <f>IF(ISBLANK(C6)," ",100%)</f>
        <v xml:space="preserve"> </v>
      </c>
      <c r="E6" s="117" t="s">
        <v>41</v>
      </c>
      <c r="F6" s="98">
        <v>0.2</v>
      </c>
      <c r="G6" s="285">
        <f>IF(ISBLANK(H6),1," ")</f>
        <v>1</v>
      </c>
      <c r="H6" s="287"/>
      <c r="I6" s="27"/>
      <c r="J6" s="28" t="str">
        <f>IF(ISBLANK(H6)," ",C6*(1+H6))</f>
        <v xml:space="preserve"> </v>
      </c>
      <c r="K6" s="26" t="str">
        <f>IF(ISBLANK(H6)," ",100%)</f>
        <v xml:space="preserve"> </v>
      </c>
      <c r="L6" s="29"/>
      <c r="M6" s="30" t="str">
        <f>IF(ISBLANK($H$6)," ",J6-C6)</f>
        <v xml:space="preserve"> </v>
      </c>
    </row>
    <row r="7" spans="2:15" ht="6" customHeight="1"/>
    <row r="8" spans="2:15" s="32" customFormat="1" ht="30" customHeight="1">
      <c r="B8" s="341" t="s">
        <v>118</v>
      </c>
      <c r="C8" s="342"/>
      <c r="D8" s="342"/>
      <c r="E8" s="342"/>
      <c r="F8" s="343"/>
      <c r="G8" s="31"/>
      <c r="H8" s="286" t="s">
        <v>38</v>
      </c>
      <c r="J8" s="339" t="s">
        <v>29</v>
      </c>
      <c r="K8" s="340"/>
      <c r="L8" s="33"/>
      <c r="M8" s="261" t="s">
        <v>30</v>
      </c>
    </row>
    <row r="9" spans="2:15" s="32" customFormat="1" ht="3" customHeight="1">
      <c r="D9" s="34"/>
      <c r="E9" s="35"/>
      <c r="F9" s="35"/>
      <c r="G9" s="31"/>
      <c r="K9" s="35"/>
      <c r="L9" s="33"/>
    </row>
    <row r="10" spans="2:15" ht="20.100000000000001" customHeight="1">
      <c r="B10" s="36" t="s">
        <v>40</v>
      </c>
      <c r="C10" s="37"/>
      <c r="D10" s="85"/>
      <c r="E10" s="38">
        <f>ROUND(C6*D10,0)</f>
        <v>0</v>
      </c>
      <c r="F10" s="39" t="str">
        <f>IF(ISERROR(E10/C6)," ",E10/C6)</f>
        <v xml:space="preserve"> </v>
      </c>
      <c r="G10" s="40"/>
      <c r="H10" s="87"/>
      <c r="I10" s="41"/>
      <c r="J10" s="42" t="str">
        <f>IF(ISERROR($J$6*H10)," ",$J$6*H10)</f>
        <v xml:space="preserve"> </v>
      </c>
      <c r="K10" s="39" t="str">
        <f>IF(ISERROR(J10/J6)," ",J10/J6)</f>
        <v xml:space="preserve"> </v>
      </c>
      <c r="L10" s="43"/>
      <c r="M10" s="44" t="str">
        <f t="shared" ref="M10:M15" si="0">IF(ISBLANK($H$6)," ",J10-E10)</f>
        <v xml:space="preserve"> </v>
      </c>
      <c r="O10" s="94"/>
    </row>
    <row r="11" spans="2:15" ht="20.100000000000001" customHeight="1">
      <c r="B11" s="45" t="s">
        <v>8</v>
      </c>
      <c r="C11" s="46"/>
      <c r="D11" s="47"/>
      <c r="E11" s="86"/>
      <c r="F11" s="48" t="str">
        <f>IF(ISERROR(E11/C6)," ",E11/C6)</f>
        <v xml:space="preserve"> </v>
      </c>
      <c r="G11" s="40"/>
      <c r="H11" s="88"/>
      <c r="I11" s="41"/>
      <c r="J11" s="49" t="str">
        <f>IF(ISERROR($J$6*H11)," ",$J$6*H11)</f>
        <v xml:space="preserve"> </v>
      </c>
      <c r="K11" s="48" t="str">
        <f>IF(ISERROR(J11/J6)," ",J11/J6)</f>
        <v xml:space="preserve"> </v>
      </c>
      <c r="L11" s="43"/>
      <c r="M11" s="50" t="str">
        <f t="shared" si="0"/>
        <v xml:space="preserve"> </v>
      </c>
    </row>
    <row r="12" spans="2:15" ht="20.100000000000001" customHeight="1">
      <c r="B12" s="45" t="s">
        <v>9</v>
      </c>
      <c r="C12" s="46"/>
      <c r="D12" s="51"/>
      <c r="E12" s="86"/>
      <c r="F12" s="48" t="str">
        <f>IF(ISERROR(E12/C6)," ",E12/C6)</f>
        <v xml:space="preserve"> </v>
      </c>
      <c r="G12" s="40"/>
      <c r="H12" s="88"/>
      <c r="I12" s="41"/>
      <c r="J12" s="49" t="str">
        <f>IF(ISERROR($J$6*H12)," ",$J$6*H12)</f>
        <v xml:space="preserve"> </v>
      </c>
      <c r="K12" s="48" t="str">
        <f>IF(ISERROR(J12/J6)," ",J12/J6)</f>
        <v xml:space="preserve"> </v>
      </c>
      <c r="L12" s="43"/>
      <c r="M12" s="50" t="str">
        <f t="shared" si="0"/>
        <v xml:space="preserve"> </v>
      </c>
    </row>
    <row r="13" spans="2:15" ht="20.100000000000001" customHeight="1">
      <c r="B13" s="45" t="s">
        <v>10</v>
      </c>
      <c r="C13" s="46"/>
      <c r="D13" s="51"/>
      <c r="E13" s="86"/>
      <c r="F13" s="263" t="str">
        <f>IF(ISERROR(E13/C6)," ",E13/C6)</f>
        <v xml:space="preserve"> </v>
      </c>
      <c r="G13" s="40"/>
      <c r="H13" s="88"/>
      <c r="I13" s="41"/>
      <c r="J13" s="49" t="str">
        <f>IF(ISERROR($J$6*H13)," ",$J$6*H13)</f>
        <v xml:space="preserve"> </v>
      </c>
      <c r="K13" s="48" t="str">
        <f>IF(ISERROR(J13/J6)," ",J13/J6)</f>
        <v xml:space="preserve"> </v>
      </c>
      <c r="L13" s="43"/>
      <c r="M13" s="50" t="str">
        <f t="shared" si="0"/>
        <v xml:space="preserve"> </v>
      </c>
      <c r="N13" s="52"/>
    </row>
    <row r="14" spans="2:15" ht="20.100000000000001" customHeight="1">
      <c r="B14" s="45" t="s">
        <v>11</v>
      </c>
      <c r="C14" s="46"/>
      <c r="D14" s="53"/>
      <c r="E14" s="86"/>
      <c r="F14" s="48" t="str">
        <f>IF(ISERROR(E14/C6)," ",E14/C6)</f>
        <v xml:space="preserve"> </v>
      </c>
      <c r="G14" s="40"/>
      <c r="H14" s="54"/>
      <c r="I14" s="41"/>
      <c r="J14" s="95"/>
      <c r="K14" s="48" t="str">
        <f>IF(ISERROR(J14/J6)," ",J14/J6)</f>
        <v xml:space="preserve"> </v>
      </c>
      <c r="L14" s="43"/>
      <c r="M14" s="55" t="str">
        <f t="shared" si="0"/>
        <v xml:space="preserve"> </v>
      </c>
    </row>
    <row r="15" spans="2:15" ht="20.100000000000001" customHeight="1">
      <c r="B15" s="45" t="s">
        <v>12</v>
      </c>
      <c r="C15" s="46"/>
      <c r="D15" s="257"/>
      <c r="E15" s="258">
        <f>ROUND(IF((C6-E10-E11-E12-E13-E14)&lt;0,0,(C6-E10-E11-E12-E13-E14)*D15),0)</f>
        <v>0</v>
      </c>
      <c r="F15" s="48" t="str">
        <f>IF(ISERROR(E15/C6)," ",E15/C6)</f>
        <v xml:space="preserve"> </v>
      </c>
      <c r="G15" s="40"/>
      <c r="H15" s="259"/>
      <c r="I15" s="41"/>
      <c r="J15" s="260" t="str">
        <f>IF(ISERROR(IF((J6-J10-J11-J12-J13-J14)&lt;0,0,(J6-J10-J11-J12-J13-J14)*H15))," ",IF((J6-J10-J11-J12-J13-J14)&lt;0,0,(J6-J10-J11-J12-J13-J14)*H15))</f>
        <v xml:space="preserve"> </v>
      </c>
      <c r="K15" s="48" t="str">
        <f>IF(ISERROR(J15/J6)," ",J15/J6)</f>
        <v xml:space="preserve"> </v>
      </c>
      <c r="L15" s="43"/>
      <c r="M15" s="55" t="str">
        <f t="shared" si="0"/>
        <v xml:space="preserve"> </v>
      </c>
    </row>
    <row r="16" spans="2:15" ht="21.9" customHeight="1">
      <c r="B16" s="336" t="s">
        <v>13</v>
      </c>
      <c r="C16" s="337"/>
      <c r="D16" s="338"/>
      <c r="E16" s="262">
        <f>C6-E10-E11-E12-E13-E14-E15</f>
        <v>0</v>
      </c>
      <c r="F16" s="264" t="str">
        <f>IF(ISERROR(E16/C6)," ",E16/C6)</f>
        <v xml:space="preserve"> </v>
      </c>
      <c r="G16" s="40"/>
      <c r="H16" s="356"/>
      <c r="I16" s="41"/>
      <c r="J16" s="266" t="str">
        <f>IF(ISERROR(J6-J10-J11-J12-J13-J14-J15)," ",J6-J10-J11-J12-J13-J14-J15)</f>
        <v xml:space="preserve"> </v>
      </c>
      <c r="K16" s="264" t="str">
        <f>IF(ISERROR(J16/J6)," ",J16/J6)</f>
        <v xml:space="preserve"> </v>
      </c>
      <c r="L16" s="43"/>
      <c r="M16" s="267" t="str">
        <f>IF(ISBLANK($H$6)," ",J16-E16)</f>
        <v xml:space="preserve"> </v>
      </c>
    </row>
    <row r="17" spans="2:16" ht="21.9" customHeight="1">
      <c r="B17" s="334" t="s">
        <v>14</v>
      </c>
      <c r="C17" s="335"/>
      <c r="D17" s="335"/>
      <c r="E17" s="269">
        <f>E16+E13</f>
        <v>0</v>
      </c>
      <c r="F17" s="268" t="str">
        <f>IF(ISERROR(E17/C6)," ",E17/C6)</f>
        <v xml:space="preserve"> </v>
      </c>
      <c r="G17" s="40"/>
      <c r="H17" s="357"/>
      <c r="I17" s="41"/>
      <c r="J17" s="270" t="str">
        <f>IF(ISERROR(J16+J13)," ",J16+J13)</f>
        <v xml:space="preserve"> </v>
      </c>
      <c r="K17" s="268" t="str">
        <f>IF(ISERROR(J17/J6)," ",J17/J6)</f>
        <v xml:space="preserve"> </v>
      </c>
      <c r="L17" s="43"/>
      <c r="M17" s="265" t="str">
        <f>IF(ISBLANK($H$6)," ",J17-E17)</f>
        <v xml:space="preserve"> </v>
      </c>
    </row>
    <row r="18" spans="2:16" ht="6" customHeight="1">
      <c r="B18" s="56"/>
      <c r="C18" s="56"/>
      <c r="D18" s="57"/>
      <c r="E18" s="58"/>
      <c r="F18" s="58"/>
      <c r="G18" s="40"/>
      <c r="H18" s="41"/>
      <c r="I18" s="41"/>
      <c r="J18" s="58"/>
      <c r="K18" s="58"/>
      <c r="L18" s="43"/>
      <c r="M18" s="59"/>
    </row>
    <row r="19" spans="2:16" s="32" customFormat="1" ht="30" customHeight="1">
      <c r="B19" s="341" t="s">
        <v>119</v>
      </c>
      <c r="C19" s="342"/>
      <c r="D19" s="342"/>
      <c r="E19" s="342"/>
      <c r="F19" s="343"/>
      <c r="G19" s="31"/>
      <c r="H19" s="286" t="s">
        <v>34</v>
      </c>
      <c r="J19" s="339" t="s">
        <v>29</v>
      </c>
      <c r="K19" s="340"/>
      <c r="L19" s="33"/>
      <c r="M19" s="261" t="s">
        <v>30</v>
      </c>
    </row>
    <row r="20" spans="2:16" s="32" customFormat="1" ht="3" customHeight="1">
      <c r="D20" s="34"/>
      <c r="E20" s="35"/>
      <c r="F20" s="35"/>
      <c r="G20" s="31"/>
      <c r="K20" s="35"/>
      <c r="L20" s="33"/>
    </row>
    <row r="21" spans="2:16" s="68" customFormat="1" ht="20.100000000000001" customHeight="1">
      <c r="B21" s="60" t="s">
        <v>27</v>
      </c>
      <c r="C21" s="349"/>
      <c r="D21" s="350"/>
      <c r="E21" s="61">
        <f>ROUND(E10*C21/360,0)</f>
        <v>0</v>
      </c>
      <c r="F21" s="62" t="str">
        <f>IF(ISERROR(E21/C6)," ",E21/C6)</f>
        <v xml:space="preserve"> </v>
      </c>
      <c r="G21" s="63"/>
      <c r="H21" s="89"/>
      <c r="I21" s="64"/>
      <c r="J21" s="65" t="str">
        <f>IF(ISERROR(J10*H21/360)," ",7*H21/360)</f>
        <v xml:space="preserve"> </v>
      </c>
      <c r="K21" s="62" t="str">
        <f>IF(ISERROR(J21/J6)," ",J21/J6)</f>
        <v xml:space="preserve"> </v>
      </c>
      <c r="L21" s="66"/>
      <c r="M21" s="67" t="str">
        <f>IF(ISBLANK($H$6)," ",J21-E21)</f>
        <v xml:space="preserve"> </v>
      </c>
    </row>
    <row r="22" spans="2:16" s="68" customFormat="1" ht="20.100000000000001" customHeight="1">
      <c r="B22" s="69" t="s">
        <v>15</v>
      </c>
      <c r="C22" s="351"/>
      <c r="D22" s="352"/>
      <c r="E22" s="70">
        <f>ROUND((C6*(1+tva))*C22/360,0)</f>
        <v>0</v>
      </c>
      <c r="F22" s="71" t="str">
        <f>IF(ISERROR(E22/C6)," ",E22/C6)</f>
        <v xml:space="preserve"> </v>
      </c>
      <c r="G22" s="63"/>
      <c r="H22" s="90"/>
      <c r="I22" s="64"/>
      <c r="J22" s="72" t="str">
        <f>IF(ISERROR((J6*(1+tva))*H22/360)," ",(J6*1.2)*H22/360)</f>
        <v xml:space="preserve"> </v>
      </c>
      <c r="K22" s="71" t="str">
        <f>IF(ISERROR(J22/J6)," ",J22/J6)</f>
        <v xml:space="preserve"> </v>
      </c>
      <c r="L22" s="66"/>
      <c r="M22" s="73" t="str">
        <f>IF(ISBLANK($H$6)," ",J22-E22)</f>
        <v xml:space="preserve"> </v>
      </c>
    </row>
    <row r="23" spans="2:16" s="68" customFormat="1" ht="20.100000000000001" customHeight="1">
      <c r="B23" s="74" t="s">
        <v>16</v>
      </c>
      <c r="C23" s="353"/>
      <c r="D23" s="354"/>
      <c r="E23" s="75">
        <f>ROUND(((E10+E21)*(1+tva))*C23/360,0)</f>
        <v>0</v>
      </c>
      <c r="F23" s="76" t="str">
        <f>IF(ISERROR(E23/C6)," ",E23/C6)</f>
        <v xml:space="preserve"> </v>
      </c>
      <c r="G23" s="63"/>
      <c r="H23" s="91"/>
      <c r="I23" s="64"/>
      <c r="J23" s="77" t="str">
        <f>IF(ISERROR(((J10+J21)*(1+tva))*H23/360)," ",((J10+J21)*1.2)*H23/360)</f>
        <v xml:space="preserve"> </v>
      </c>
      <c r="K23" s="76" t="str">
        <f>IF(ISERROR(J23/J6)," ",J23/J6)</f>
        <v xml:space="preserve"> </v>
      </c>
      <c r="L23" s="66"/>
      <c r="M23" s="78" t="str">
        <f>IF(ISBLANK($H$6)," ",J23-E23)</f>
        <v xml:space="preserve"> </v>
      </c>
    </row>
    <row r="24" spans="2:16" s="32" customFormat="1" ht="15" customHeight="1">
      <c r="B24" s="345" t="s">
        <v>39</v>
      </c>
      <c r="C24" s="346"/>
      <c r="D24" s="346"/>
      <c r="E24" s="271">
        <f>E21+E22-E23</f>
        <v>0</v>
      </c>
      <c r="F24" s="272" t="str">
        <f>IF(ISERROR(E24/E10)," ",E24/E10)</f>
        <v xml:space="preserve"> </v>
      </c>
      <c r="G24" s="273"/>
      <c r="H24" s="358"/>
      <c r="I24" s="274"/>
      <c r="J24" s="275" t="str">
        <f>IF(ISERROR(J21+J22-J23)," ",J21+J22-J23)</f>
        <v xml:space="preserve"> </v>
      </c>
      <c r="K24" s="272" t="str">
        <f>IF(ISERROR(J24/J10)," ",J24/J10)</f>
        <v xml:space="preserve"> </v>
      </c>
      <c r="L24" s="276"/>
      <c r="M24" s="277" t="str">
        <f>IF(ISBLANK($H$6)," ",J24-E24)</f>
        <v xml:space="preserve"> </v>
      </c>
    </row>
    <row r="25" spans="2:16" s="32" customFormat="1" ht="15" customHeight="1">
      <c r="B25" s="347"/>
      <c r="C25" s="348"/>
      <c r="D25" s="348"/>
      <c r="E25" s="79" t="str">
        <f>IF(ISERROR(E24*360/$C$6)," ",E24*360/$C$6)</f>
        <v xml:space="preserve"> </v>
      </c>
      <c r="F25" s="278"/>
      <c r="G25" s="273"/>
      <c r="H25" s="359"/>
      <c r="I25" s="279"/>
      <c r="J25" s="80" t="str">
        <f>IF(ISERROR(J24*360/$J$6)," ",J24*360/$J$6)</f>
        <v xml:space="preserve"> </v>
      </c>
      <c r="K25" s="278"/>
      <c r="L25" s="280"/>
      <c r="M25" s="81" t="str">
        <f>IF(ISERROR(M24/E24)," ",M24/E24)</f>
        <v xml:space="preserve"> </v>
      </c>
    </row>
    <row r="26" spans="2:16" ht="6" customHeight="1">
      <c r="G26" s="40"/>
      <c r="H26" s="41"/>
      <c r="I26" s="41"/>
      <c r="J26" s="82"/>
      <c r="L26" s="43"/>
      <c r="M26" s="83"/>
    </row>
    <row r="27" spans="2:16" s="32" customFormat="1" ht="20.100000000000001" customHeight="1">
      <c r="B27" s="344"/>
      <c r="C27" s="344"/>
      <c r="D27" s="344"/>
      <c r="E27" s="92"/>
      <c r="F27" s="93"/>
      <c r="H27" s="355" t="s">
        <v>120</v>
      </c>
      <c r="I27" s="355"/>
      <c r="J27" s="355"/>
      <c r="K27" s="355"/>
      <c r="L27" s="281"/>
      <c r="M27" s="282" t="str">
        <f>IF(ISERROR(M17-M24)," ",M17-M24)</f>
        <v xml:space="preserve"> </v>
      </c>
      <c r="N27" s="22"/>
      <c r="O27" s="22"/>
      <c r="P27" s="22"/>
    </row>
    <row r="28" spans="2:16" ht="3" customHeight="1"/>
    <row r="29" spans="2:16" ht="20.100000000000001" customHeight="1">
      <c r="M29" s="84" t="str">
        <f>IF(ISERROR(M27*360/J6)," ",M27*360/J6)</f>
        <v xml:space="preserve"> </v>
      </c>
    </row>
  </sheetData>
  <sheetProtection algorithmName="SHA-512" hashValue="M/5svMvLfGz8ILQWmKPuqNoTg6rX5pyqr644B4AygYBmVPkdxvP1354lUIBlaKlJfH00kaKt7JQaS2EPYwZ9/g==" saltValue="7CktVYDgxFQmoGwCZi56Rw==" spinCount="100000" sheet="1" formatCells="0" formatColumns="0" formatRows="0" insertColumns="0" insertRows="0" insertHyperlinks="0" deleteColumns="0" deleteRows="0" sort="0" autoFilter="0" pivotTables="0"/>
  <mergeCells count="16">
    <mergeCell ref="J19:K19"/>
    <mergeCell ref="B19:F19"/>
    <mergeCell ref="B27:D27"/>
    <mergeCell ref="B8:F8"/>
    <mergeCell ref="B24:D25"/>
    <mergeCell ref="C21:D21"/>
    <mergeCell ref="C22:D22"/>
    <mergeCell ref="C23:D23"/>
    <mergeCell ref="H27:K27"/>
    <mergeCell ref="H16:H17"/>
    <mergeCell ref="H24:H25"/>
    <mergeCell ref="E4:F4"/>
    <mergeCell ref="B2:M2"/>
    <mergeCell ref="B17:D17"/>
    <mergeCell ref="B16:D16"/>
    <mergeCell ref="J8:K8"/>
  </mergeCells>
  <phoneticPr fontId="0" type="noConversion"/>
  <conditionalFormatting sqref="M27">
    <cfRule type="cellIs" dxfId="22" priority="30" stopIfTrue="1" operator="equal">
      <formula>""" """</formula>
    </cfRule>
    <cfRule type="cellIs" dxfId="21" priority="31" stopIfTrue="1" operator="greaterThan">
      <formula>0</formula>
    </cfRule>
  </conditionalFormatting>
  <conditionalFormatting sqref="C21:D23">
    <cfRule type="cellIs" dxfId="20" priority="24" stopIfTrue="1" operator="equal">
      <formula>0</formula>
    </cfRule>
  </conditionalFormatting>
  <conditionalFormatting sqref="H10:H13">
    <cfRule type="cellIs" dxfId="19" priority="23" operator="equal">
      <formula>0</formula>
    </cfRule>
  </conditionalFormatting>
  <conditionalFormatting sqref="E27">
    <cfRule type="cellIs" dxfId="18" priority="22" operator="lessThan">
      <formula>0</formula>
    </cfRule>
  </conditionalFormatting>
  <conditionalFormatting sqref="F27">
    <cfRule type="cellIs" dxfId="17" priority="21" operator="lessThan">
      <formula>0</formula>
    </cfRule>
  </conditionalFormatting>
  <conditionalFormatting sqref="D10">
    <cfRule type="cellIs" dxfId="16" priority="20" operator="equal">
      <formula>0</formula>
    </cfRule>
  </conditionalFormatting>
  <conditionalFormatting sqref="E11:E13">
    <cfRule type="cellIs" dxfId="15" priority="19" operator="equal">
      <formula>0</formula>
    </cfRule>
  </conditionalFormatting>
  <conditionalFormatting sqref="D15">
    <cfRule type="cellIs" dxfId="14" priority="18" operator="equal">
      <formula>0</formula>
    </cfRule>
  </conditionalFormatting>
  <conditionalFormatting sqref="H27">
    <cfRule type="expression" dxfId="13" priority="15">
      <formula>$M$27&lt;0</formula>
    </cfRule>
    <cfRule type="expression" dxfId="12" priority="16">
      <formula>$M$27&gt;0</formula>
    </cfRule>
  </conditionalFormatting>
  <conditionalFormatting sqref="H15">
    <cfRule type="cellIs" dxfId="11" priority="14" operator="equal">
      <formula>0</formula>
    </cfRule>
  </conditionalFormatting>
  <conditionalFormatting sqref="M29">
    <cfRule type="cellIs" dxfId="10" priority="12" operator="lessThan">
      <formula>0</formula>
    </cfRule>
  </conditionalFormatting>
  <conditionalFormatting sqref="E14">
    <cfRule type="cellIs" dxfId="9" priority="11" operator="equal">
      <formula>0</formula>
    </cfRule>
  </conditionalFormatting>
  <conditionalFormatting sqref="J14">
    <cfRule type="cellIs" dxfId="8" priority="10" operator="equal">
      <formula>0</formula>
    </cfRule>
  </conditionalFormatting>
  <conditionalFormatting sqref="J6 M6">
    <cfRule type="cellIs" dxfId="7" priority="9" operator="equal">
      <formula>0</formula>
    </cfRule>
  </conditionalFormatting>
  <conditionalFormatting sqref="E10 E15 E21:E23">
    <cfRule type="cellIs" dxfId="6" priority="8" operator="equal">
      <formula>0</formula>
    </cfRule>
  </conditionalFormatting>
  <conditionalFormatting sqref="E24">
    <cfRule type="cellIs" dxfId="5" priority="7" operator="equal">
      <formula>0</formula>
    </cfRule>
  </conditionalFormatting>
  <conditionalFormatting sqref="E16">
    <cfRule type="cellIs" dxfId="4" priority="5" operator="equal">
      <formula>0</formula>
    </cfRule>
  </conditionalFormatting>
  <conditionalFormatting sqref="E17">
    <cfRule type="cellIs" dxfId="3" priority="4" operator="equal">
      <formula>0</formula>
    </cfRule>
  </conditionalFormatting>
  <conditionalFormatting sqref="E4:F4">
    <cfRule type="expression" dxfId="2" priority="3">
      <formula>$D$4=1</formula>
    </cfRule>
  </conditionalFormatting>
  <conditionalFormatting sqref="H6">
    <cfRule type="expression" dxfId="1" priority="2">
      <formula>$G$6=1</formula>
    </cfRule>
  </conditionalFormatting>
  <conditionalFormatting sqref="C6">
    <cfRule type="cellIs" dxfId="0" priority="1" operator="equal">
      <formula>0</formula>
    </cfRule>
  </conditionalFormatting>
  <dataValidations count="2">
    <dataValidation allowBlank="1" showInputMessage="1" showErrorMessage="1" prompt="Renseigner le taux" sqref="D10 D15" xr:uid="{00000000-0002-0000-0300-000000000000}"/>
    <dataValidation allowBlank="1" showInputMessage="1" showErrorMessage="1" prompt="Indiquer le montant" sqref="E11:E14 J14" xr:uid="{00000000-0002-0000-0300-000001000000}"/>
  </dataValidations>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Commentaires</vt:lpstr>
      <vt:lpstr>Données financières</vt:lpstr>
      <vt:lpstr>BFR ou DFR</vt:lpstr>
      <vt:lpstr>Evolution du BFR</vt:lpstr>
      <vt:lpstr>CAHT</vt:lpstr>
      <vt:lpstr>CATTC</vt:lpstr>
      <vt:lpstr>tva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J. BERGARA</cp:lastModifiedBy>
  <dcterms:created xsi:type="dcterms:W3CDTF">1996-10-21T11:03:58Z</dcterms:created>
  <dcterms:modified xsi:type="dcterms:W3CDTF">2020-01-22T10:31:27Z</dcterms:modified>
</cp:coreProperties>
</file>